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" windowWidth="26115" windowHeight="12510" firstSheet="2" activeTab="2"/>
  </bookViews>
  <sheets>
    <sheet name="прил 1 к 568" sheetId="1" r:id="rId1"/>
    <sheet name="прил 2 к 568" sheetId="2" r:id="rId2"/>
    <sheet name="прил 1 к 568 ред 20.06." sheetId="5" r:id="rId3"/>
    <sheet name="прил 2 к 568 в ред 20.06" sheetId="6" r:id="rId4"/>
    <sheet name="прил 3 к 568 в ред 20.06" sheetId="11" r:id="rId5"/>
  </sheets>
  <externalReferences>
    <externalReference r:id="rId6"/>
  </externalReferences>
  <definedNames>
    <definedName name="_xlnm.Print_Area" localSheetId="2">'прил 1 к 568 ред 20.06.'!$A$1:$S$49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" i="5" l="1"/>
  <c r="D7" i="6" l="1"/>
  <c r="C33" i="6"/>
  <c r="M42" i="5"/>
  <c r="N36" i="5"/>
  <c r="M36" i="5"/>
  <c r="L35" i="5"/>
  <c r="R35" i="5"/>
  <c r="M35" i="5"/>
  <c r="Q35" i="5" l="1"/>
  <c r="I28" i="11"/>
  <c r="I15" i="11" s="1"/>
  <c r="M27" i="11"/>
  <c r="N27" i="11" s="1"/>
  <c r="N14" i="11" s="1"/>
  <c r="I27" i="11"/>
  <c r="M26" i="11"/>
  <c r="N26" i="11" s="1"/>
  <c r="N13" i="11" s="1"/>
  <c r="I26" i="11"/>
  <c r="M25" i="11"/>
  <c r="N25" i="11" s="1"/>
  <c r="N12" i="11" s="1"/>
  <c r="I25" i="11"/>
  <c r="I12" i="11" s="1"/>
  <c r="M24" i="11"/>
  <c r="M11" i="11" s="1"/>
  <c r="I24" i="11"/>
  <c r="I11" i="11" s="1"/>
  <c r="M23" i="11"/>
  <c r="N23" i="11" s="1"/>
  <c r="N10" i="11" s="1"/>
  <c r="I23" i="11"/>
  <c r="M22" i="11"/>
  <c r="N22" i="11" s="1"/>
  <c r="N9" i="11" s="1"/>
  <c r="I22" i="11"/>
  <c r="I21" i="11" s="1"/>
  <c r="L21" i="11"/>
  <c r="K21" i="11"/>
  <c r="J21" i="11"/>
  <c r="H21" i="11"/>
  <c r="G21" i="11"/>
  <c r="G10" i="11" s="1"/>
  <c r="G7" i="11" s="1"/>
  <c r="F21" i="11"/>
  <c r="E21" i="11"/>
  <c r="D21" i="11"/>
  <c r="C21" i="11"/>
  <c r="L19" i="11"/>
  <c r="N19" i="11" s="1"/>
  <c r="I19" i="11"/>
  <c r="I8" i="11" s="1"/>
  <c r="I7" i="11" s="1"/>
  <c r="D19" i="11"/>
  <c r="D18" i="11" s="1"/>
  <c r="M18" i="11"/>
  <c r="L18" i="11"/>
  <c r="N18" i="11" s="1"/>
  <c r="K18" i="11"/>
  <c r="J18" i="11"/>
  <c r="H18" i="11"/>
  <c r="G18" i="11"/>
  <c r="F18" i="11"/>
  <c r="E18" i="11"/>
  <c r="C18" i="11"/>
  <c r="L15" i="11"/>
  <c r="K15" i="11"/>
  <c r="J15" i="11"/>
  <c r="H15" i="11"/>
  <c r="G15" i="11"/>
  <c r="F15" i="11"/>
  <c r="E15" i="11"/>
  <c r="D15" i="11"/>
  <c r="C15" i="11"/>
  <c r="B28" i="11"/>
  <c r="L14" i="11"/>
  <c r="K14" i="11"/>
  <c r="J14" i="11"/>
  <c r="I14" i="11"/>
  <c r="H14" i="11"/>
  <c r="G14" i="11"/>
  <c r="F14" i="11"/>
  <c r="E14" i="11"/>
  <c r="D14" i="11"/>
  <c r="C14" i="11"/>
  <c r="B27" i="11"/>
  <c r="L13" i="11"/>
  <c r="K13" i="11"/>
  <c r="J13" i="11"/>
  <c r="I13" i="11"/>
  <c r="H13" i="11"/>
  <c r="G13" i="11"/>
  <c r="F13" i="11"/>
  <c r="E13" i="11"/>
  <c r="D13" i="11"/>
  <c r="C13" i="11"/>
  <c r="B13" i="11"/>
  <c r="B26" i="11" s="1"/>
  <c r="L12" i="11"/>
  <c r="K12" i="11"/>
  <c r="J12" i="11"/>
  <c r="H12" i="11"/>
  <c r="G12" i="11"/>
  <c r="F12" i="11"/>
  <c r="E12" i="11"/>
  <c r="D12" i="11"/>
  <c r="C12" i="11"/>
  <c r="B12" i="11"/>
  <c r="B25" i="11" s="1"/>
  <c r="L11" i="11"/>
  <c r="K11" i="11"/>
  <c r="K7" i="11" s="1"/>
  <c r="J11" i="11"/>
  <c r="H11" i="11"/>
  <c r="G11" i="11"/>
  <c r="F11" i="11"/>
  <c r="E11" i="11"/>
  <c r="D11" i="11"/>
  <c r="C11" i="11"/>
  <c r="B11" i="11"/>
  <c r="B24" i="11" s="1"/>
  <c r="M10" i="11"/>
  <c r="L10" i="11"/>
  <c r="K10" i="11"/>
  <c r="J10" i="11"/>
  <c r="I10" i="11"/>
  <c r="H10" i="11"/>
  <c r="H7" i="11" s="1"/>
  <c r="F10" i="11"/>
  <c r="E10" i="11"/>
  <c r="D10" i="11"/>
  <c r="C10" i="11"/>
  <c r="B10" i="11"/>
  <c r="B23" i="11" s="1"/>
  <c r="L9" i="11"/>
  <c r="K9" i="11"/>
  <c r="J9" i="11"/>
  <c r="I9" i="11"/>
  <c r="H9" i="11"/>
  <c r="G9" i="11"/>
  <c r="F9" i="11"/>
  <c r="E9" i="11"/>
  <c r="E7" i="11" s="1"/>
  <c r="D9" i="11"/>
  <c r="C9" i="11"/>
  <c r="B9" i="11"/>
  <c r="B22" i="11" s="1"/>
  <c r="M8" i="11"/>
  <c r="L8" i="11"/>
  <c r="N8" i="11" s="1"/>
  <c r="K8" i="11"/>
  <c r="J8" i="11"/>
  <c r="H8" i="11"/>
  <c r="G8" i="11"/>
  <c r="F8" i="11"/>
  <c r="E8" i="11"/>
  <c r="D8" i="11"/>
  <c r="C8" i="11"/>
  <c r="J7" i="11"/>
  <c r="F7" i="11"/>
  <c r="M9" i="11" l="1"/>
  <c r="M12" i="11"/>
  <c r="M13" i="11"/>
  <c r="M14" i="11"/>
  <c r="N24" i="11"/>
  <c r="N11" i="11" s="1"/>
  <c r="L7" i="11"/>
  <c r="C7" i="11"/>
  <c r="D7" i="11"/>
  <c r="I18" i="11"/>
  <c r="I11" i="6" l="1"/>
  <c r="R11" i="6"/>
  <c r="Q11" i="6"/>
  <c r="P11" i="6"/>
  <c r="O11" i="6"/>
  <c r="N11" i="6"/>
  <c r="M11" i="6"/>
  <c r="L11" i="6"/>
  <c r="K11" i="6"/>
  <c r="J11" i="6"/>
  <c r="H11" i="6"/>
  <c r="G11" i="6"/>
  <c r="F11" i="6"/>
  <c r="E11" i="6"/>
  <c r="D10" i="6"/>
  <c r="C10" i="6"/>
  <c r="D9" i="6"/>
  <c r="D11" i="6" s="1"/>
  <c r="C9" i="6"/>
  <c r="C11" i="6" s="1"/>
  <c r="P13" i="5" l="1"/>
  <c r="O13" i="5"/>
  <c r="N13" i="5"/>
  <c r="M13" i="5"/>
  <c r="L12" i="5"/>
  <c r="L11" i="5"/>
  <c r="L13" i="5" l="1"/>
  <c r="E15" i="6" l="1"/>
  <c r="R32" i="5"/>
  <c r="R26" i="5"/>
  <c r="R23" i="5"/>
  <c r="M9" i="5" l="1"/>
  <c r="Q32" i="5"/>
  <c r="Q26" i="5"/>
  <c r="Q23" i="5"/>
  <c r="Q20" i="5"/>
  <c r="Q19" i="5"/>
  <c r="N44" i="5" l="1"/>
  <c r="O44" i="5"/>
  <c r="N46" i="5"/>
  <c r="N47" i="5"/>
  <c r="O47" i="5"/>
  <c r="N48" i="5"/>
  <c r="N33" i="5"/>
  <c r="O33" i="5"/>
  <c r="O48" i="5" s="1"/>
  <c r="M33" i="5"/>
  <c r="N30" i="5"/>
  <c r="O30" i="5"/>
  <c r="M30" i="5"/>
  <c r="N27" i="5"/>
  <c r="O27" i="5"/>
  <c r="O46" i="5" s="1"/>
  <c r="M27" i="5"/>
  <c r="N24" i="5"/>
  <c r="N45" i="5" s="1"/>
  <c r="O24" i="5"/>
  <c r="O45" i="5" s="1"/>
  <c r="M24" i="5"/>
  <c r="O21" i="5"/>
  <c r="N21" i="5"/>
  <c r="M21" i="5"/>
  <c r="N17" i="5"/>
  <c r="N43" i="5" s="1"/>
  <c r="O17" i="5"/>
  <c r="O43" i="5" s="1"/>
  <c r="M17" i="5"/>
  <c r="M43" i="5" s="1"/>
  <c r="C30" i="6"/>
  <c r="C27" i="6"/>
  <c r="C24" i="6"/>
  <c r="C21" i="6"/>
  <c r="C18" i="6"/>
  <c r="C17" i="6"/>
  <c r="C14" i="6"/>
  <c r="C13" i="6"/>
  <c r="O49" i="5" l="1"/>
  <c r="N49" i="5"/>
  <c r="N42" i="5" s="1"/>
  <c r="N9" i="5"/>
  <c r="D15" i="6"/>
  <c r="F15" i="6"/>
  <c r="G15" i="6"/>
  <c r="H15" i="6"/>
  <c r="I15" i="6"/>
  <c r="J15" i="6"/>
  <c r="K15" i="6"/>
  <c r="L15" i="6"/>
  <c r="M15" i="6"/>
  <c r="N15" i="6"/>
  <c r="O15" i="6"/>
  <c r="P15" i="6"/>
  <c r="Q15" i="6"/>
  <c r="R15" i="6"/>
  <c r="D34" i="6"/>
  <c r="E34" i="6"/>
  <c r="F34" i="6"/>
  <c r="G34" i="6"/>
  <c r="H34" i="6"/>
  <c r="I34" i="6"/>
  <c r="J34" i="6"/>
  <c r="K34" i="6"/>
  <c r="L34" i="6"/>
  <c r="M34" i="6"/>
  <c r="N34" i="6"/>
  <c r="O34" i="6"/>
  <c r="P34" i="6"/>
  <c r="Q34" i="6"/>
  <c r="R34" i="6"/>
  <c r="D31" i="6"/>
  <c r="E31" i="6"/>
  <c r="F31" i="6"/>
  <c r="G31" i="6"/>
  <c r="H31" i="6"/>
  <c r="I31" i="6"/>
  <c r="J31" i="6"/>
  <c r="K31" i="6"/>
  <c r="L31" i="6"/>
  <c r="M31" i="6"/>
  <c r="N31" i="6"/>
  <c r="O31" i="6"/>
  <c r="P31" i="6"/>
  <c r="Q31" i="6"/>
  <c r="R31" i="6"/>
  <c r="D28" i="6"/>
  <c r="E28" i="6"/>
  <c r="F28" i="6"/>
  <c r="G28" i="6"/>
  <c r="H28" i="6"/>
  <c r="I28" i="6"/>
  <c r="J28" i="6"/>
  <c r="K28" i="6"/>
  <c r="L28" i="6"/>
  <c r="M28" i="6"/>
  <c r="N28" i="6"/>
  <c r="O28" i="6"/>
  <c r="P28" i="6"/>
  <c r="Q28" i="6"/>
  <c r="R28" i="6"/>
  <c r="D25" i="6"/>
  <c r="E25" i="6"/>
  <c r="F25" i="6"/>
  <c r="G25" i="6"/>
  <c r="H25" i="6"/>
  <c r="I25" i="6"/>
  <c r="J25" i="6"/>
  <c r="K25" i="6"/>
  <c r="L25" i="6"/>
  <c r="M25" i="6"/>
  <c r="N25" i="6"/>
  <c r="O25" i="6"/>
  <c r="P25" i="6"/>
  <c r="Q25" i="6"/>
  <c r="R25" i="6"/>
  <c r="E22" i="6"/>
  <c r="F22" i="6"/>
  <c r="G22" i="6"/>
  <c r="H22" i="6"/>
  <c r="I22" i="6"/>
  <c r="J22" i="6"/>
  <c r="K22" i="6"/>
  <c r="L22" i="6"/>
  <c r="M22" i="6"/>
  <c r="N22" i="6"/>
  <c r="O22" i="6"/>
  <c r="P22" i="6"/>
  <c r="Q22" i="6"/>
  <c r="R22" i="6"/>
  <c r="E19" i="6"/>
  <c r="F19" i="6"/>
  <c r="G19" i="6"/>
  <c r="H19" i="6"/>
  <c r="I19" i="6"/>
  <c r="J19" i="6"/>
  <c r="K19" i="6"/>
  <c r="L19" i="6"/>
  <c r="M19" i="6"/>
  <c r="N19" i="6"/>
  <c r="O19" i="6"/>
  <c r="P19" i="6"/>
  <c r="Q19" i="6"/>
  <c r="R19" i="6"/>
  <c r="D22" i="6"/>
  <c r="D19" i="6"/>
  <c r="C34" i="6"/>
  <c r="C31" i="6"/>
  <c r="C28" i="6"/>
  <c r="C25" i="6"/>
  <c r="C22" i="6"/>
  <c r="A32" i="6"/>
  <c r="A16" i="6"/>
  <c r="A23" i="6"/>
  <c r="A26" i="6"/>
  <c r="A29" i="6"/>
  <c r="J47" i="5"/>
  <c r="P47" i="5"/>
  <c r="P48" i="5"/>
  <c r="J45" i="5"/>
  <c r="K45" i="5"/>
  <c r="L45" i="5"/>
  <c r="M45" i="5"/>
  <c r="H44" i="5"/>
  <c r="P43" i="5"/>
  <c r="B49" i="5"/>
  <c r="B48" i="5"/>
  <c r="B47" i="5"/>
  <c r="B46" i="5"/>
  <c r="B45" i="5"/>
  <c r="B44" i="5"/>
  <c r="B43" i="5"/>
  <c r="P33" i="5"/>
  <c r="M48" i="5"/>
  <c r="K33" i="5"/>
  <c r="K48" i="5" s="1"/>
  <c r="J33" i="5"/>
  <c r="J48" i="5" s="1"/>
  <c r="I33" i="5"/>
  <c r="I48" i="5" s="1"/>
  <c r="H33" i="5"/>
  <c r="H48" i="5" s="1"/>
  <c r="L32" i="5"/>
  <c r="L33" i="5" s="1"/>
  <c r="L48" i="5" s="1"/>
  <c r="P30" i="5"/>
  <c r="M47" i="5"/>
  <c r="K30" i="5"/>
  <c r="K47" i="5" s="1"/>
  <c r="J30" i="5"/>
  <c r="I30" i="5"/>
  <c r="I47" i="5" s="1"/>
  <c r="H30" i="5"/>
  <c r="H47" i="5" s="1"/>
  <c r="L29" i="5"/>
  <c r="L30" i="5" s="1"/>
  <c r="L47" i="5" s="1"/>
  <c r="P27" i="5"/>
  <c r="P46" i="5" s="1"/>
  <c r="M46" i="5"/>
  <c r="K27" i="5"/>
  <c r="J27" i="5"/>
  <c r="J46" i="5" s="1"/>
  <c r="I27" i="5"/>
  <c r="I46" i="5" s="1"/>
  <c r="H27" i="5"/>
  <c r="H46" i="5" s="1"/>
  <c r="L26" i="5"/>
  <c r="L27" i="5" s="1"/>
  <c r="L46" i="5" s="1"/>
  <c r="L20" i="5"/>
  <c r="L23" i="5"/>
  <c r="L24" i="5" s="1"/>
  <c r="L19" i="5"/>
  <c r="P24" i="5"/>
  <c r="P45" i="5" s="1"/>
  <c r="K24" i="5"/>
  <c r="J24" i="5"/>
  <c r="I24" i="5"/>
  <c r="I45" i="5" s="1"/>
  <c r="H24" i="5"/>
  <c r="H45" i="5" s="1"/>
  <c r="P21" i="5"/>
  <c r="P44" i="5" s="1"/>
  <c r="M44" i="5"/>
  <c r="K21" i="5"/>
  <c r="K44" i="5" s="1"/>
  <c r="J21" i="5"/>
  <c r="J44" i="5" s="1"/>
  <c r="I21" i="5"/>
  <c r="I44" i="5" s="1"/>
  <c r="H21" i="5"/>
  <c r="P36" i="5"/>
  <c r="P49" i="5" s="1"/>
  <c r="P42" i="5" s="1"/>
  <c r="M49" i="5"/>
  <c r="K36" i="5"/>
  <c r="K49" i="5" s="1"/>
  <c r="J36" i="5"/>
  <c r="J49" i="5" s="1"/>
  <c r="J42" i="5" s="1"/>
  <c r="I36" i="5"/>
  <c r="I49" i="5" s="1"/>
  <c r="I42" i="5" s="1"/>
  <c r="H36" i="5"/>
  <c r="H49" i="5" s="1"/>
  <c r="H42" i="5" s="1"/>
  <c r="P17" i="5"/>
  <c r="K17" i="5"/>
  <c r="J17" i="5"/>
  <c r="J43" i="5" s="1"/>
  <c r="I17" i="5"/>
  <c r="I43" i="5" s="1"/>
  <c r="H17" i="5"/>
  <c r="H43" i="5" s="1"/>
  <c r="R16" i="5"/>
  <c r="R15" i="5"/>
  <c r="L16" i="5"/>
  <c r="Q16" i="5" s="1"/>
  <c r="L36" i="5"/>
  <c r="L15" i="5"/>
  <c r="Q15" i="5" s="1"/>
  <c r="L49" i="5" l="1"/>
  <c r="M28" i="11"/>
  <c r="K46" i="5"/>
  <c r="K42" i="5" s="1"/>
  <c r="K9" i="5"/>
  <c r="K43" i="5"/>
  <c r="C15" i="6"/>
  <c r="C19" i="6"/>
  <c r="L21" i="5"/>
  <c r="L44" i="5" s="1"/>
  <c r="L17" i="5"/>
  <c r="L43" i="5" s="1"/>
  <c r="U11" i="1"/>
  <c r="O40" i="5"/>
  <c r="O39" i="5" s="1"/>
  <c r="K13" i="5"/>
  <c r="K40" i="5" s="1"/>
  <c r="K39" i="5" s="1"/>
  <c r="J13" i="5"/>
  <c r="I13" i="5"/>
  <c r="H13" i="5"/>
  <c r="H9" i="5" s="1"/>
  <c r="Q12" i="5"/>
  <c r="Q11" i="5"/>
  <c r="N28" i="11" l="1"/>
  <c r="M21" i="11"/>
  <c r="M15" i="11"/>
  <c r="M7" i="11" s="1"/>
  <c r="L42" i="5"/>
  <c r="P40" i="5"/>
  <c r="P39" i="5" s="1"/>
  <c r="P9" i="5"/>
  <c r="J40" i="5"/>
  <c r="J39" i="5" s="1"/>
  <c r="J9" i="5"/>
  <c r="N40" i="5"/>
  <c r="N39" i="5" s="1"/>
  <c r="I40" i="5"/>
  <c r="I39" i="5" s="1"/>
  <c r="I9" i="5"/>
  <c r="M40" i="5"/>
  <c r="M39" i="5" s="1"/>
  <c r="H40" i="5"/>
  <c r="H39" i="5" s="1"/>
  <c r="L9" i="5"/>
  <c r="N15" i="11" l="1"/>
  <c r="N7" i="11" s="1"/>
  <c r="N21" i="11"/>
  <c r="L40" i="5"/>
  <c r="L39" i="5" s="1"/>
  <c r="R7" i="6" l="1"/>
  <c r="Q7" i="6"/>
  <c r="P7" i="6"/>
  <c r="O7" i="6"/>
  <c r="N7" i="6"/>
  <c r="M7" i="6"/>
  <c r="L7" i="6"/>
  <c r="K7" i="6"/>
  <c r="J7" i="6"/>
  <c r="I7" i="6"/>
  <c r="H7" i="6"/>
  <c r="G7" i="6"/>
  <c r="F7" i="6"/>
  <c r="E7" i="6"/>
  <c r="N37" i="1"/>
  <c r="O37" i="1"/>
  <c r="P37" i="1"/>
  <c r="J36" i="1"/>
  <c r="N36" i="1"/>
  <c r="O36" i="1"/>
  <c r="P36" i="1"/>
  <c r="P35" i="1"/>
  <c r="H35" i="1"/>
  <c r="K32" i="1"/>
  <c r="K31" i="1" s="1"/>
  <c r="J32" i="1"/>
  <c r="J31" i="1" s="1"/>
  <c r="I32" i="1"/>
  <c r="I31" i="1" s="1"/>
  <c r="M7" i="2"/>
  <c r="C25" i="2"/>
  <c r="C20" i="2"/>
  <c r="C21" i="2" s="1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C24" i="2"/>
  <c r="C23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C18" i="2"/>
  <c r="C14" i="2"/>
  <c r="C15" i="2"/>
  <c r="C16" i="2"/>
  <c r="C17" i="2"/>
  <c r="C13" i="2"/>
  <c r="C10" i="2"/>
  <c r="C9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C11" i="2"/>
  <c r="I28" i="1"/>
  <c r="I37" i="1" s="1"/>
  <c r="J28" i="1"/>
  <c r="J37" i="1" s="1"/>
  <c r="K28" i="1"/>
  <c r="K37" i="1" s="1"/>
  <c r="L28" i="1"/>
  <c r="L37" i="1" s="1"/>
  <c r="M28" i="1"/>
  <c r="N28" i="1"/>
  <c r="O28" i="1"/>
  <c r="P28" i="1"/>
  <c r="H28" i="1"/>
  <c r="H37" i="1" s="1"/>
  <c r="I23" i="1"/>
  <c r="I36" i="1" s="1"/>
  <c r="J23" i="1"/>
  <c r="K23" i="1"/>
  <c r="K36" i="1" s="1"/>
  <c r="L23" i="1"/>
  <c r="L36" i="1" s="1"/>
  <c r="L34" i="1" s="1"/>
  <c r="M23" i="1"/>
  <c r="M36" i="1" s="1"/>
  <c r="N23" i="1"/>
  <c r="O23" i="1"/>
  <c r="P23" i="1"/>
  <c r="P9" i="1" s="1"/>
  <c r="H23" i="1"/>
  <c r="H36" i="1" s="1"/>
  <c r="M20" i="1"/>
  <c r="M35" i="1" s="1"/>
  <c r="N20" i="1"/>
  <c r="N35" i="1" s="1"/>
  <c r="O20" i="1"/>
  <c r="O35" i="1" s="1"/>
  <c r="P20" i="1"/>
  <c r="I20" i="1"/>
  <c r="I35" i="1" s="1"/>
  <c r="J20" i="1"/>
  <c r="J35" i="1" s="1"/>
  <c r="K20" i="1"/>
  <c r="K9" i="1" s="1"/>
  <c r="L20" i="1"/>
  <c r="L35" i="1" s="1"/>
  <c r="H20" i="1"/>
  <c r="I13" i="1"/>
  <c r="J13" i="1"/>
  <c r="K13" i="1"/>
  <c r="L13" i="1"/>
  <c r="L9" i="1" s="1"/>
  <c r="M13" i="1"/>
  <c r="M32" i="1" s="1"/>
  <c r="M31" i="1" s="1"/>
  <c r="N13" i="1"/>
  <c r="N32" i="1" s="1"/>
  <c r="N31" i="1" s="1"/>
  <c r="O13" i="1"/>
  <c r="O32" i="1" s="1"/>
  <c r="O31" i="1" s="1"/>
  <c r="P13" i="1"/>
  <c r="P32" i="1" s="1"/>
  <c r="P31" i="1" s="1"/>
  <c r="H13" i="1"/>
  <c r="H9" i="1" s="1"/>
  <c r="I34" i="1" l="1"/>
  <c r="H34" i="1"/>
  <c r="I9" i="1"/>
  <c r="J7" i="2"/>
  <c r="I7" i="2"/>
  <c r="O9" i="1"/>
  <c r="L32" i="1"/>
  <c r="L31" i="1" s="1"/>
  <c r="K35" i="1"/>
  <c r="K34" i="1" s="1"/>
  <c r="N34" i="1"/>
  <c r="N7" i="2"/>
  <c r="H32" i="1"/>
  <c r="H31" i="1" s="1"/>
  <c r="J9" i="1"/>
  <c r="J34" i="1"/>
  <c r="N9" i="1"/>
  <c r="M9" i="1"/>
  <c r="M37" i="1"/>
  <c r="M34" i="1" s="1"/>
  <c r="P34" i="1"/>
  <c r="O34" i="1"/>
  <c r="L7" i="2"/>
  <c r="F7" i="2"/>
  <c r="D7" i="2"/>
  <c r="H7" i="2"/>
  <c r="P7" i="2"/>
  <c r="R7" i="2"/>
  <c r="E7" i="2"/>
  <c r="G7" i="2"/>
  <c r="K7" i="2"/>
  <c r="Q7" i="2"/>
  <c r="O7" i="2"/>
  <c r="C26" i="2"/>
  <c r="C7" i="2" s="1"/>
  <c r="C7" i="6" l="1"/>
</calcChain>
</file>

<file path=xl/sharedStrings.xml><?xml version="1.0" encoding="utf-8"?>
<sst xmlns="http://schemas.openxmlformats.org/spreadsheetml/2006/main" count="602" uniqueCount="135">
  <si>
    <t>N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</si>
  <si>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</si>
  <si>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</si>
  <si>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</si>
  <si>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</si>
  <si>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</si>
  <si>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</si>
  <si>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</si>
  <si>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</si>
  <si>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</si>
  <si>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</si>
  <si>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</si>
  <si>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</si>
  <si>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</si>
  <si>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</si>
  <si>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</si>
  <si>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</si>
  <si>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</si>
  <si>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Фонда содействия реформирования ЖКХ</t>
  </si>
  <si>
    <t>за счет средств окружного бюджета</t>
  </si>
  <si>
    <t>за счет средств местного бюджета</t>
  </si>
  <si>
    <t>за счет средств собственников помещений в МКД</t>
  </si>
  <si>
    <t>кв. м</t>
  </si>
  <si>
    <t>чел.</t>
  </si>
  <si>
    <t>руб.</t>
  </si>
  <si>
    <t>руб./кв. м</t>
  </si>
  <si>
    <t>Итого по округу:</t>
  </si>
  <si>
    <t>Х</t>
  </si>
  <si>
    <t>Городское поселение Беринговский</t>
  </si>
  <si>
    <t>1.</t>
  </si>
  <si>
    <t>Строительная 18</t>
  </si>
  <si>
    <t>блочные</t>
  </si>
  <si>
    <t>IV квартал 2015 года</t>
  </si>
  <si>
    <t>2.</t>
  </si>
  <si>
    <t>Строительная 22</t>
  </si>
  <si>
    <t>Итого по городскому поселению Беринговский</t>
  </si>
  <si>
    <t>Сельское поселение Рыркайпий</t>
  </si>
  <si>
    <t>Солнечная 1</t>
  </si>
  <si>
    <t>деревянные</t>
  </si>
  <si>
    <t>IV квартал 2016 года</t>
  </si>
  <si>
    <t>Солнечная 3</t>
  </si>
  <si>
    <t>00.00.0000</t>
  </si>
  <si>
    <t>3.</t>
  </si>
  <si>
    <t>Строительная 5</t>
  </si>
  <si>
    <t>4.</t>
  </si>
  <si>
    <t>Транспортная 5</t>
  </si>
  <si>
    <t>5.</t>
  </si>
  <si>
    <t>Транспортная 22</t>
  </si>
  <si>
    <t>Итого по сельскому поселению Рыркайпий</t>
  </si>
  <si>
    <t>Сельское поселение Усть-Белая</t>
  </si>
  <si>
    <t>Полярная 8а</t>
  </si>
  <si>
    <t>Итого по сельскому поселению Усть-Белая</t>
  </si>
  <si>
    <t>Городское поселение Эгвекинот</t>
  </si>
  <si>
    <t>Гагарина 6</t>
  </si>
  <si>
    <t>кирпичные</t>
  </si>
  <si>
    <t>Гагарина 7</t>
  </si>
  <si>
    <t>Комсомольская 9</t>
  </si>
  <si>
    <t>Итого по городскому поселению Эгвекинот</t>
  </si>
  <si>
    <t>в том числе финансирование по муниципальным образованиям и по годам:</t>
  </si>
  <si>
    <t>2014 год</t>
  </si>
  <si>
    <t>2016 год</t>
  </si>
  <si>
    <t>Стоимость капитального ремонта, всего</t>
  </si>
  <si>
    <t>Виды работ, установленные частью 1 статьи 166 Жилищного Кодекса Российской Федерации</t>
  </si>
  <si>
    <t>Дополнительные виды работ, установленные статьей 11 Закона Чукотского автономного округа от 21.10.2013 г. N 108-ОЗ "Об организации проведения капитального ремонта общего имущества в многоквартирных домах, расположенных на территории Чукотского автономного округа"</t>
  </si>
  <si>
    <t>ремонт внутридомовых инженерных систем</t>
  </si>
  <si>
    <t>ремонт крыши</t>
  </si>
  <si>
    <t>ремонт подвальных помещений</t>
  </si>
  <si>
    <t>ремонт фасада</t>
  </si>
  <si>
    <t>ремонт фундамента</t>
  </si>
  <si>
    <t>Разработка проектной документации (в случае если подготовка проектной документации необходима в соответствии с законодательством о градостроительной деятельности)</t>
  </si>
  <si>
    <t>Энергетическое обследование многоквартирного дома</t>
  </si>
  <si>
    <t>Техническая инвентаризация и паспортизация многоквартирного дома</t>
  </si>
  <si>
    <t>кол-во</t>
  </si>
  <si>
    <t>Строительная</t>
  </si>
  <si>
    <t>Солнечная</t>
  </si>
  <si>
    <t>Транспортная</t>
  </si>
  <si>
    <t>Полярная</t>
  </si>
  <si>
    <t>8а</t>
  </si>
  <si>
    <t>Гагарина</t>
  </si>
  <si>
    <t>Комсомольская</t>
  </si>
  <si>
    <t>II. Реестр</t>
  </si>
  <si>
    <t>многоквартирных домов по видам работ и (или) услуг, включенных в Краткосрочный план реализации Региональной программы "Капитальный ремонт общего имущества в многоквартирных домах, расположенных на территории Чукотского автономного округа на 2014 - 2043 годы" на 2014 - 2016 годы</t>
  </si>
  <si>
    <t>I. Перечень</t>
  </si>
  <si>
    <t>многоквартирных домов, включенных в Краткосрочный план реализации Региональной программы "Капитальный ремонт общего имущества в многоквартирных домах, расположенных на территории Чукотского автономного округа на 2014 - 2043 годы" на 2014 - 2016 годы</t>
  </si>
  <si>
    <t>городской округ Анадырь</t>
  </si>
  <si>
    <t>панельные</t>
  </si>
  <si>
    <t>IV квартал 2016 г.</t>
  </si>
  <si>
    <t>Итого по городскому округу Анадырь</t>
  </si>
  <si>
    <t>сельское поселение Усть-Белая</t>
  </si>
  <si>
    <t>-</t>
  </si>
  <si>
    <t xml:space="preserve">Итого по сельскому Усть-Белая </t>
  </si>
  <si>
    <t>город Билибино</t>
  </si>
  <si>
    <t>Мандрикова 5</t>
  </si>
  <si>
    <t>Мандрикова 7</t>
  </si>
  <si>
    <t>Итого по городу Билибино</t>
  </si>
  <si>
    <t>Комсомольская 3</t>
  </si>
  <si>
    <t>Поселок городского типа Провидения</t>
  </si>
  <si>
    <t>Полярная 25</t>
  </si>
  <si>
    <t>город Певек</t>
  </si>
  <si>
    <t>Пугачева 40</t>
  </si>
  <si>
    <t>сельское поселение Лорино</t>
  </si>
  <si>
    <t>Поселок городского типа Эгвекинот</t>
  </si>
  <si>
    <t>Итого по поселку городского типа Эгвекинот</t>
  </si>
  <si>
    <t>Итого по поселку городского типа Провидения</t>
  </si>
  <si>
    <t>Итого по городу Певек</t>
  </si>
  <si>
    <t>Итого по сельскому Лорино</t>
  </si>
  <si>
    <t>8А</t>
  </si>
  <si>
    <t xml:space="preserve">Полярная </t>
  </si>
  <si>
    <t xml:space="preserve">Пугачева </t>
  </si>
  <si>
    <t xml:space="preserve">Мандрикова </t>
  </si>
  <si>
    <t>Рультытегина 17</t>
  </si>
  <si>
    <t>Энергетиков 15</t>
  </si>
  <si>
    <t xml:space="preserve">Энергетиков </t>
  </si>
  <si>
    <t>Рультытегина</t>
  </si>
  <si>
    <t>I. Перечень многоквартирных домов, включенных в Краткосрочный план реализации Региональной программы "Капитальный ремонт общего имущества в многоквартирных домах, расположенных на территории Чукотского автономного округа на 2014 - 2043 годы" на 2014 - 2016 годы</t>
  </si>
  <si>
    <t>III. Планируемые показатели</t>
  </si>
  <si>
    <t>выполнения краткосрочного плана реализации Региональной программы "Капитальный ремонт общего имущества в многоквартирных домах, расположенных на территории Чукотского автономного округа на 2014 - 2043 годы" на 2014 - 2016 годы</t>
  </si>
  <si>
    <t>Наименование МО</t>
  </si>
  <si>
    <t>общая площадь МКД, всего</t>
  </si>
  <si>
    <t>Количество МКД</t>
  </si>
  <si>
    <t>I квартал</t>
  </si>
  <si>
    <t>II квартал</t>
  </si>
  <si>
    <t>III квартал</t>
  </si>
  <si>
    <t>IV квартал</t>
  </si>
  <si>
    <t>ед.</t>
  </si>
  <si>
    <t>в том числе по годам:</t>
  </si>
  <si>
    <t>2015 год</t>
  </si>
  <si>
    <t>6.</t>
  </si>
  <si>
    <t>7.</t>
  </si>
  <si>
    <t>Итого по сельскому поселению Лорино</t>
  </si>
  <si>
    <t xml:space="preserve">Итого по сельскому поселению  Усть-Белая </t>
  </si>
  <si>
    <t>Итого по селькому поселению Лорино</t>
  </si>
  <si>
    <t>Итого по сельскому поселению Усть Белая</t>
  </si>
  <si>
    <t>с.п. Усть-Белая, ул. Полярная, д. 8А</t>
  </si>
  <si>
    <t>Деревянные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</si>
</sst>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"/>
    <numFmt numFmtId="166" formatCode="0.000"/>
    <numFmt numFmtId="167" formatCode="_-* #,##0.00_р_._-;\-* #,##0.00_р_._-;_-* &quot;-&quot;?_р_._-;_-@_-"/>
    <numFmt numFmtId="168" formatCode="_-* #,##0_р_._-;\-* #,##0_р_._-;_-* &quot;-&quot;?_р_._-;_-@_-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26282F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26282F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1F497D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1">
    <xf numFmtId="0" fontId="0" fillId="0" borderId="0" xfId="0"/>
    <xf numFmtId="4" fontId="0" fillId="0" borderId="0" xfId="0" applyNumberForma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4" fillId="0" borderId="4" xfId="0" applyFont="1" applyBorder="1" applyAlignment="1">
      <alignment horizontal="center" vertical="center" wrapText="1"/>
    </xf>
    <xf numFmtId="0" fontId="1" fillId="0" borderId="0" xfId="0" applyFont="1"/>
    <xf numFmtId="4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5" fontId="4" fillId="0" borderId="1" xfId="0" applyNumberFormat="1" applyFont="1" applyBorder="1" applyAlignment="1">
      <alignment horizontal="right"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3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166" fontId="4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/>
    <xf numFmtId="0" fontId="10" fillId="0" borderId="0" xfId="0" applyFont="1" applyAlignment="1">
      <alignment horizontal="center" vertical="center"/>
    </xf>
    <xf numFmtId="0" fontId="9" fillId="0" borderId="0" xfId="0" applyFont="1"/>
    <xf numFmtId="4" fontId="9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8" fillId="0" borderId="0" xfId="0" applyNumberFormat="1" applyFont="1"/>
    <xf numFmtId="4" fontId="1" fillId="0" borderId="0" xfId="0" applyNumberFormat="1" applyFont="1"/>
    <xf numFmtId="4" fontId="9" fillId="0" borderId="1" xfId="0" applyNumberFormat="1" applyFont="1" applyFill="1" applyBorder="1" applyAlignment="1">
      <alignment horizontal="center" vertical="center" wrapText="1"/>
    </xf>
    <xf numFmtId="167" fontId="8" fillId="0" borderId="6" xfId="0" applyNumberFormat="1" applyFont="1" applyFill="1" applyBorder="1" applyAlignment="1">
      <alignment horizontal="center" vertical="center" wrapText="1"/>
    </xf>
    <xf numFmtId="167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8" fontId="8" fillId="0" borderId="6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7" fontId="8" fillId="2" borderId="6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167" fontId="8" fillId="0" borderId="8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/>
    </xf>
    <xf numFmtId="3" fontId="4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167" fontId="12" fillId="2" borderId="6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167" fontId="11" fillId="2" borderId="6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167" fontId="12" fillId="0" borderId="6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67" fontId="11" fillId="0" borderId="6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14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167" fontId="12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/>
    <xf numFmtId="167" fontId="8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54;&#1055;&#1080;&#1050;&#1056;/&#1079;&#1072;&#1103;&#1074;&#1082;&#1072;/&#1080;&#1079;&#1084;&#1077;&#1085;&#1077;&#1085;&#1080;&#1103;%20&#1087;&#1086;&#1076;%20&#1086;&#1089;&#1090;&#1072;&#1090;&#1086;&#1082;/&#1087;&#1088;&#1080;&#1083;%20&#1082;%20&#1050;&#1056;&#1040;&#1058;&#1050;&#1054;&#1057;&#1056;&#1054;&#1063;&#1053;&#1054;&#1052;&#1059;%20&#1055;&#1051;&#1040;&#1053;&#1059;%20&#1087;&#1086;&#1076;%20&#1086;&#1089;&#1090;&#1072;&#1090;&#1086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 к 568"/>
      <sheetName val="прил 2 к 568"/>
      <sheetName val="прил 3 к 568"/>
      <sheetName val="прил 1 к 568 в ред.15.02"/>
      <sheetName val="прил 2 к 568 в ред.15.02"/>
      <sheetName val="прил 3 к 568 в ред.15.02"/>
      <sheetName val="Лист1"/>
      <sheetName val="Лист2"/>
      <sheetName val="Лист3"/>
    </sheetNames>
    <sheetDataSet>
      <sheetData sheetId="0"/>
      <sheetData sheetId="1"/>
      <sheetData sheetId="2"/>
      <sheetData sheetId="3">
        <row r="13">
          <cell r="H13">
            <v>7059.2999999999993</v>
          </cell>
          <cell r="K13">
            <v>250</v>
          </cell>
        </row>
        <row r="17">
          <cell r="H17">
            <v>4166.6000000000004</v>
          </cell>
          <cell r="K17">
            <v>275</v>
          </cell>
        </row>
        <row r="21">
          <cell r="H21">
            <v>2049</v>
          </cell>
          <cell r="K21">
            <v>38</v>
          </cell>
        </row>
        <row r="24">
          <cell r="H24">
            <v>1377.1</v>
          </cell>
          <cell r="K24">
            <v>25</v>
          </cell>
        </row>
        <row r="27">
          <cell r="H27">
            <v>646.9</v>
          </cell>
          <cell r="K27">
            <v>2</v>
          </cell>
        </row>
        <row r="30">
          <cell r="H30">
            <v>822.4</v>
          </cell>
          <cell r="K30">
            <v>17</v>
          </cell>
        </row>
        <row r="33">
          <cell r="H33">
            <v>580.29999999999995</v>
          </cell>
          <cell r="K33">
            <v>49</v>
          </cell>
        </row>
        <row r="36">
          <cell r="H36">
            <v>584.70000000000005</v>
          </cell>
          <cell r="K36">
            <v>32</v>
          </cell>
        </row>
        <row r="43">
          <cell r="B43" t="str">
            <v>Итого по городскому округу Анадырь</v>
          </cell>
          <cell r="L43">
            <v>6463400.5199999996</v>
          </cell>
        </row>
        <row r="44">
          <cell r="B44" t="str">
            <v>Итого по городу Билибино</v>
          </cell>
          <cell r="L44">
            <v>9166967.5999999996</v>
          </cell>
        </row>
        <row r="45">
          <cell r="B45" t="str">
            <v>Итого по городу Певек</v>
          </cell>
          <cell r="L45">
            <v>8724318.1999999993</v>
          </cell>
        </row>
        <row r="46">
          <cell r="B46" t="str">
            <v>Итого по поселку городского типа Провидения</v>
          </cell>
          <cell r="L46">
            <v>2839080.6</v>
          </cell>
        </row>
        <row r="47">
          <cell r="B47" t="str">
            <v>Итого по поселку городского типа Эгвекинот</v>
          </cell>
          <cell r="L47">
            <v>6043146.5999999996</v>
          </cell>
        </row>
        <row r="48">
          <cell r="L48">
            <v>3469252.06</v>
          </cell>
        </row>
      </sheetData>
      <sheetData sheetId="4">
        <row r="11">
          <cell r="D11">
            <v>24383816.870000001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opLeftCell="M2" workbookViewId="0">
      <selection activeCell="Q11" sqref="Q11"/>
    </sheetView>
  </sheetViews>
  <sheetFormatPr defaultRowHeight="15.75" x14ac:dyDescent="0.25"/>
  <cols>
    <col min="1" max="1" width="5" style="2" customWidth="1"/>
    <col min="2" max="2" width="26.140625" style="2" customWidth="1"/>
    <col min="3" max="4" width="11.28515625" style="2" bestFit="1" customWidth="1"/>
    <col min="5" max="5" width="14" style="2" customWidth="1"/>
    <col min="6" max="7" width="9.28515625" style="2" bestFit="1" customWidth="1"/>
    <col min="8" max="9" width="10.140625" style="2" bestFit="1" customWidth="1"/>
    <col min="10" max="11" width="9.28515625" style="2" bestFit="1" customWidth="1"/>
    <col min="12" max="12" width="16.42578125" style="2" customWidth="1"/>
    <col min="13" max="13" width="14.42578125" style="2" customWidth="1"/>
    <col min="14" max="14" width="14.5703125" style="2" customWidth="1"/>
    <col min="15" max="15" width="14.7109375" style="2" customWidth="1"/>
    <col min="16" max="16" width="15.7109375" style="2" customWidth="1"/>
    <col min="17" max="17" width="12" style="2" customWidth="1"/>
    <col min="18" max="18" width="12.140625" style="2" customWidth="1"/>
    <col min="19" max="19" width="16.7109375" style="2" customWidth="1"/>
    <col min="20" max="16384" width="9.140625" style="2"/>
  </cols>
  <sheetData>
    <row r="1" spans="1:21" x14ac:dyDescent="0.25">
      <c r="A1" s="107" t="s">
        <v>82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21" ht="37.5" customHeight="1" x14ac:dyDescent="0.25">
      <c r="A2" s="108" t="s">
        <v>83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</row>
    <row r="4" spans="1:21" ht="29.25" customHeight="1" x14ac:dyDescent="0.25">
      <c r="A4" s="109" t="s">
        <v>0</v>
      </c>
      <c r="B4" s="109" t="s">
        <v>1</v>
      </c>
      <c r="C4" s="109" t="s">
        <v>2</v>
      </c>
      <c r="D4" s="109"/>
      <c r="E4" s="109" t="s">
        <v>3</v>
      </c>
      <c r="F4" s="109" t="s">
        <v>4</v>
      </c>
      <c r="G4" s="109" t="s">
        <v>5</v>
      </c>
      <c r="H4" s="109" t="s">
        <v>6</v>
      </c>
      <c r="I4" s="109" t="s">
        <v>7</v>
      </c>
      <c r="J4" s="109"/>
      <c r="K4" s="109" t="s">
        <v>8</v>
      </c>
      <c r="L4" s="109" t="s">
        <v>9</v>
      </c>
      <c r="M4" s="109"/>
      <c r="N4" s="109"/>
      <c r="O4" s="109"/>
      <c r="P4" s="109"/>
      <c r="Q4" s="113" t="s">
        <v>10</v>
      </c>
      <c r="R4" s="113" t="s">
        <v>11</v>
      </c>
      <c r="S4" s="109" t="s">
        <v>12</v>
      </c>
    </row>
    <row r="5" spans="1:21" x14ac:dyDescent="0.25">
      <c r="A5" s="109"/>
      <c r="B5" s="109"/>
      <c r="C5" s="109" t="s">
        <v>13</v>
      </c>
      <c r="D5" s="109" t="s">
        <v>14</v>
      </c>
      <c r="E5" s="109"/>
      <c r="F5" s="109"/>
      <c r="G5" s="109"/>
      <c r="H5" s="109"/>
      <c r="I5" s="109" t="s">
        <v>15</v>
      </c>
      <c r="J5" s="109" t="s">
        <v>16</v>
      </c>
      <c r="K5" s="109"/>
      <c r="L5" s="109" t="s">
        <v>15</v>
      </c>
      <c r="M5" s="110" t="s">
        <v>17</v>
      </c>
      <c r="N5" s="111"/>
      <c r="O5" s="111"/>
      <c r="P5" s="112"/>
      <c r="Q5" s="114"/>
      <c r="R5" s="114"/>
      <c r="S5" s="109"/>
    </row>
    <row r="6" spans="1:21" ht="94.5" customHeight="1" x14ac:dyDescent="0.25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3" t="s">
        <v>18</v>
      </c>
      <c r="N6" s="3" t="s">
        <v>19</v>
      </c>
      <c r="O6" s="3" t="s">
        <v>20</v>
      </c>
      <c r="P6" s="3" t="s">
        <v>21</v>
      </c>
      <c r="Q6" s="115"/>
      <c r="R6" s="115"/>
      <c r="S6" s="109"/>
      <c r="U6" s="25"/>
    </row>
    <row r="7" spans="1:21" x14ac:dyDescent="0.25">
      <c r="A7" s="109"/>
      <c r="B7" s="109"/>
      <c r="C7" s="109"/>
      <c r="D7" s="109"/>
      <c r="E7" s="109"/>
      <c r="F7" s="109"/>
      <c r="G7" s="109"/>
      <c r="H7" s="3" t="s">
        <v>22</v>
      </c>
      <c r="I7" s="3" t="s">
        <v>22</v>
      </c>
      <c r="J7" s="3" t="s">
        <v>22</v>
      </c>
      <c r="K7" s="3" t="s">
        <v>23</v>
      </c>
      <c r="L7" s="3" t="s">
        <v>24</v>
      </c>
      <c r="M7" s="3" t="s">
        <v>24</v>
      </c>
      <c r="N7" s="3" t="s">
        <v>24</v>
      </c>
      <c r="O7" s="3" t="s">
        <v>24</v>
      </c>
      <c r="P7" s="3" t="s">
        <v>24</v>
      </c>
      <c r="Q7" s="3" t="s">
        <v>25</v>
      </c>
      <c r="R7" s="3" t="s">
        <v>25</v>
      </c>
      <c r="S7" s="109"/>
      <c r="U7" s="25"/>
    </row>
    <row r="8" spans="1:21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3">
        <v>16</v>
      </c>
      <c r="Q8" s="3">
        <v>17</v>
      </c>
      <c r="R8" s="3">
        <v>18</v>
      </c>
      <c r="S8" s="3">
        <v>19</v>
      </c>
    </row>
    <row r="9" spans="1:21" s="12" customFormat="1" x14ac:dyDescent="0.25">
      <c r="A9" s="8"/>
      <c r="B9" s="9" t="s">
        <v>26</v>
      </c>
      <c r="C9" s="10" t="s">
        <v>27</v>
      </c>
      <c r="D9" s="10" t="s">
        <v>27</v>
      </c>
      <c r="E9" s="10" t="s">
        <v>27</v>
      </c>
      <c r="F9" s="10" t="s">
        <v>27</v>
      </c>
      <c r="G9" s="10" t="s">
        <v>27</v>
      </c>
      <c r="H9" s="17">
        <f>H13+H20+H23+H28</f>
        <v>14999.400000000001</v>
      </c>
      <c r="I9" s="17">
        <f t="shared" ref="I9:P9" si="0">I13+I20+I23+I28</f>
        <v>12634.8</v>
      </c>
      <c r="J9" s="17">
        <f t="shared" si="0"/>
        <v>1645.2000000000003</v>
      </c>
      <c r="K9" s="23">
        <f t="shared" si="0"/>
        <v>500</v>
      </c>
      <c r="L9" s="17">
        <f t="shared" si="0"/>
        <v>110520651.91999999</v>
      </c>
      <c r="M9" s="17">
        <f t="shared" si="0"/>
        <v>15477106.550000001</v>
      </c>
      <c r="N9" s="17">
        <f t="shared" si="0"/>
        <v>22995731.240000002</v>
      </c>
      <c r="O9" s="17">
        <f t="shared" si="0"/>
        <v>4629876.72</v>
      </c>
      <c r="P9" s="17">
        <f t="shared" si="0"/>
        <v>67417937.409999996</v>
      </c>
      <c r="Q9" s="10" t="s">
        <v>27</v>
      </c>
      <c r="R9" s="10" t="s">
        <v>27</v>
      </c>
      <c r="S9" s="10" t="s">
        <v>27</v>
      </c>
    </row>
    <row r="10" spans="1:21" x14ac:dyDescent="0.25">
      <c r="A10" s="4"/>
      <c r="B10" s="104" t="s">
        <v>28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</row>
    <row r="11" spans="1:21" ht="31.5" x14ac:dyDescent="0.25">
      <c r="A11" s="3" t="s">
        <v>29</v>
      </c>
      <c r="B11" s="5" t="s">
        <v>30</v>
      </c>
      <c r="C11" s="6">
        <v>28399</v>
      </c>
      <c r="D11" s="6">
        <v>40118</v>
      </c>
      <c r="E11" s="3" t="s">
        <v>31</v>
      </c>
      <c r="F11" s="3">
        <v>5</v>
      </c>
      <c r="G11" s="3">
        <v>4</v>
      </c>
      <c r="H11" s="15">
        <v>3498.7</v>
      </c>
      <c r="I11" s="15">
        <v>3137.9</v>
      </c>
      <c r="J11" s="22">
        <v>549.20000000000005</v>
      </c>
      <c r="K11" s="16">
        <v>116</v>
      </c>
      <c r="L11" s="15">
        <v>7742550.4500000002</v>
      </c>
      <c r="M11" s="15">
        <v>4819719.9000000004</v>
      </c>
      <c r="N11" s="15">
        <v>2595233.79</v>
      </c>
      <c r="O11" s="15">
        <v>163798.38</v>
      </c>
      <c r="P11" s="15">
        <v>163798.38</v>
      </c>
      <c r="Q11" s="7">
        <v>2467</v>
      </c>
      <c r="R11" s="7">
        <v>30917</v>
      </c>
      <c r="S11" s="3" t="s">
        <v>32</v>
      </c>
      <c r="U11" s="2">
        <f>L11/I11</f>
        <v>2467.4305905223237</v>
      </c>
    </row>
    <row r="12" spans="1:21" ht="31.5" x14ac:dyDescent="0.25">
      <c r="A12" s="3" t="s">
        <v>33</v>
      </c>
      <c r="B12" s="5" t="s">
        <v>34</v>
      </c>
      <c r="C12" s="6">
        <v>31686</v>
      </c>
      <c r="D12" s="6">
        <v>41082</v>
      </c>
      <c r="E12" s="3" t="s">
        <v>31</v>
      </c>
      <c r="F12" s="3">
        <v>5</v>
      </c>
      <c r="G12" s="3">
        <v>4</v>
      </c>
      <c r="H12" s="15">
        <v>3560.6</v>
      </c>
      <c r="I12" s="15">
        <v>3128.4</v>
      </c>
      <c r="J12" s="22">
        <v>587.1</v>
      </c>
      <c r="K12" s="16">
        <v>134</v>
      </c>
      <c r="L12" s="15">
        <v>16722584.42</v>
      </c>
      <c r="M12" s="15">
        <v>10657386.65</v>
      </c>
      <c r="N12" s="15">
        <v>5738592.8099999996</v>
      </c>
      <c r="O12" s="15">
        <v>163302.48000000001</v>
      </c>
      <c r="P12" s="15">
        <v>163302.48000000001</v>
      </c>
      <c r="Q12" s="7">
        <v>5345</v>
      </c>
      <c r="R12" s="7">
        <v>30917</v>
      </c>
      <c r="S12" s="3" t="s">
        <v>32</v>
      </c>
    </row>
    <row r="13" spans="1:21" s="12" customFormat="1" ht="31.5" customHeight="1" x14ac:dyDescent="0.25">
      <c r="A13" s="105" t="s">
        <v>35</v>
      </c>
      <c r="B13" s="106"/>
      <c r="C13" s="10" t="s">
        <v>27</v>
      </c>
      <c r="D13" s="10" t="s">
        <v>27</v>
      </c>
      <c r="E13" s="10" t="s">
        <v>27</v>
      </c>
      <c r="F13" s="10" t="s">
        <v>27</v>
      </c>
      <c r="G13" s="10" t="s">
        <v>27</v>
      </c>
      <c r="H13" s="17">
        <f>H11+H12</f>
        <v>7059.2999999999993</v>
      </c>
      <c r="I13" s="17">
        <f t="shared" ref="I13:P13" si="1">I11+I12</f>
        <v>6266.3</v>
      </c>
      <c r="J13" s="17">
        <f t="shared" si="1"/>
        <v>1136.3000000000002</v>
      </c>
      <c r="K13" s="23">
        <f t="shared" si="1"/>
        <v>250</v>
      </c>
      <c r="L13" s="17">
        <f t="shared" si="1"/>
        <v>24465134.870000001</v>
      </c>
      <c r="M13" s="17">
        <f t="shared" si="1"/>
        <v>15477106.550000001</v>
      </c>
      <c r="N13" s="17">
        <f t="shared" si="1"/>
        <v>8333826.5999999996</v>
      </c>
      <c r="O13" s="17">
        <f t="shared" si="1"/>
        <v>327100.86</v>
      </c>
      <c r="P13" s="17">
        <f t="shared" si="1"/>
        <v>327100.86</v>
      </c>
      <c r="Q13" s="10" t="s">
        <v>27</v>
      </c>
      <c r="R13" s="10" t="s">
        <v>27</v>
      </c>
      <c r="S13" s="10" t="s">
        <v>27</v>
      </c>
    </row>
    <row r="14" spans="1:21" x14ac:dyDescent="0.25">
      <c r="A14" s="4"/>
      <c r="B14" s="104" t="s">
        <v>36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</row>
    <row r="15" spans="1:21" ht="31.5" x14ac:dyDescent="0.25">
      <c r="A15" s="3" t="s">
        <v>29</v>
      </c>
      <c r="B15" s="5" t="s">
        <v>37</v>
      </c>
      <c r="C15" s="6">
        <v>32391</v>
      </c>
      <c r="D15" s="6">
        <v>39351</v>
      </c>
      <c r="E15" s="3" t="s">
        <v>38</v>
      </c>
      <c r="F15" s="3">
        <v>2</v>
      </c>
      <c r="G15" s="3">
        <v>2</v>
      </c>
      <c r="H15" s="22">
        <v>940.8</v>
      </c>
      <c r="I15" s="22">
        <v>802.2</v>
      </c>
      <c r="J15" s="22">
        <v>53.6</v>
      </c>
      <c r="K15" s="16">
        <v>30</v>
      </c>
      <c r="L15" s="15">
        <v>11227591.199999999</v>
      </c>
      <c r="M15" s="22">
        <v>0</v>
      </c>
      <c r="N15" s="22">
        <v>0</v>
      </c>
      <c r="O15" s="15">
        <v>561379.56000000006</v>
      </c>
      <c r="P15" s="15">
        <v>10666211.640000001</v>
      </c>
      <c r="Q15" s="7">
        <v>13996</v>
      </c>
      <c r="R15" s="7">
        <v>31127</v>
      </c>
      <c r="S15" s="3" t="s">
        <v>39</v>
      </c>
    </row>
    <row r="16" spans="1:21" ht="31.5" x14ac:dyDescent="0.25">
      <c r="A16" s="3" t="s">
        <v>33</v>
      </c>
      <c r="B16" s="5" t="s">
        <v>40</v>
      </c>
      <c r="C16" s="6">
        <v>32329</v>
      </c>
      <c r="D16" s="3" t="s">
        <v>41</v>
      </c>
      <c r="E16" s="3" t="s">
        <v>38</v>
      </c>
      <c r="F16" s="3">
        <v>2</v>
      </c>
      <c r="G16" s="3">
        <v>2</v>
      </c>
      <c r="H16" s="22">
        <v>943.4</v>
      </c>
      <c r="I16" s="22">
        <v>817.2</v>
      </c>
      <c r="J16" s="22">
        <v>102.9</v>
      </c>
      <c r="K16" s="16">
        <v>35</v>
      </c>
      <c r="L16" s="15">
        <v>11436714</v>
      </c>
      <c r="M16" s="22">
        <v>0</v>
      </c>
      <c r="N16" s="22">
        <v>0</v>
      </c>
      <c r="O16" s="15">
        <v>571835.69999999995</v>
      </c>
      <c r="P16" s="15">
        <v>10864878.300000001</v>
      </c>
      <c r="Q16" s="7">
        <v>13995</v>
      </c>
      <c r="R16" s="7">
        <v>31127</v>
      </c>
      <c r="S16" s="3" t="s">
        <v>39</v>
      </c>
    </row>
    <row r="17" spans="1:19" ht="31.5" x14ac:dyDescent="0.25">
      <c r="A17" s="3" t="s">
        <v>42</v>
      </c>
      <c r="B17" s="5" t="s">
        <v>43</v>
      </c>
      <c r="C17" s="6">
        <v>31234</v>
      </c>
      <c r="D17" s="6">
        <v>41541</v>
      </c>
      <c r="E17" s="3" t="s">
        <v>38</v>
      </c>
      <c r="F17" s="3">
        <v>2</v>
      </c>
      <c r="G17" s="3">
        <v>3</v>
      </c>
      <c r="H17" s="22">
        <v>934.6</v>
      </c>
      <c r="I17" s="22">
        <v>788.8</v>
      </c>
      <c r="J17" s="22">
        <v>51.6</v>
      </c>
      <c r="K17" s="16">
        <v>25</v>
      </c>
      <c r="L17" s="15">
        <v>11026635.199999999</v>
      </c>
      <c r="M17" s="22">
        <v>0</v>
      </c>
      <c r="N17" s="22">
        <v>0</v>
      </c>
      <c r="O17" s="15">
        <v>551331.76</v>
      </c>
      <c r="P17" s="15">
        <v>10475303.439999999</v>
      </c>
      <c r="Q17" s="7">
        <v>13979</v>
      </c>
      <c r="R17" s="7">
        <v>31127</v>
      </c>
      <c r="S17" s="3" t="s">
        <v>39</v>
      </c>
    </row>
    <row r="18" spans="1:19" ht="31.5" x14ac:dyDescent="0.25">
      <c r="A18" s="3" t="s">
        <v>44</v>
      </c>
      <c r="B18" s="5" t="s">
        <v>45</v>
      </c>
      <c r="C18" s="6">
        <v>33029</v>
      </c>
      <c r="D18" s="6">
        <v>39683</v>
      </c>
      <c r="E18" s="3" t="s">
        <v>38</v>
      </c>
      <c r="F18" s="3">
        <v>2</v>
      </c>
      <c r="G18" s="3">
        <v>1</v>
      </c>
      <c r="H18" s="22">
        <v>1176.3</v>
      </c>
      <c r="I18" s="22">
        <v>911.2</v>
      </c>
      <c r="J18" s="22">
        <v>38.299999999999997</v>
      </c>
      <c r="K18" s="16">
        <v>50</v>
      </c>
      <c r="L18" s="15">
        <v>12754066.4</v>
      </c>
      <c r="M18" s="22">
        <v>0</v>
      </c>
      <c r="N18" s="22">
        <v>0</v>
      </c>
      <c r="O18" s="15">
        <v>637703.31999999995</v>
      </c>
      <c r="P18" s="15">
        <v>12116363.08</v>
      </c>
      <c r="Q18" s="7">
        <v>13997</v>
      </c>
      <c r="R18" s="7">
        <v>31127</v>
      </c>
      <c r="S18" s="3" t="s">
        <v>39</v>
      </c>
    </row>
    <row r="19" spans="1:19" ht="31.5" x14ac:dyDescent="0.25">
      <c r="A19" s="3" t="s">
        <v>46</v>
      </c>
      <c r="B19" s="5" t="s">
        <v>47</v>
      </c>
      <c r="C19" s="6">
        <v>31329</v>
      </c>
      <c r="D19" s="6">
        <v>39317</v>
      </c>
      <c r="E19" s="3" t="s">
        <v>38</v>
      </c>
      <c r="F19" s="3">
        <v>2</v>
      </c>
      <c r="G19" s="3">
        <v>2</v>
      </c>
      <c r="H19" s="22">
        <v>936.1</v>
      </c>
      <c r="I19" s="22">
        <v>786.4</v>
      </c>
      <c r="J19" s="22">
        <v>51.1</v>
      </c>
      <c r="K19" s="16">
        <v>30</v>
      </c>
      <c r="L19" s="15">
        <v>11003308.800000001</v>
      </c>
      <c r="M19" s="22">
        <v>0</v>
      </c>
      <c r="N19" s="22">
        <v>0</v>
      </c>
      <c r="O19" s="15">
        <v>550165.43999999994</v>
      </c>
      <c r="P19" s="15">
        <v>10453143.359999999</v>
      </c>
      <c r="Q19" s="7">
        <v>13992</v>
      </c>
      <c r="R19" s="7">
        <v>31127</v>
      </c>
      <c r="S19" s="3" t="s">
        <v>39</v>
      </c>
    </row>
    <row r="20" spans="1:19" s="12" customFormat="1" ht="31.5" customHeight="1" x14ac:dyDescent="0.25">
      <c r="A20" s="105" t="s">
        <v>48</v>
      </c>
      <c r="B20" s="106"/>
      <c r="C20" s="10" t="s">
        <v>27</v>
      </c>
      <c r="D20" s="10" t="s">
        <v>27</v>
      </c>
      <c r="E20" s="10" t="s">
        <v>27</v>
      </c>
      <c r="F20" s="10" t="s">
        <v>27</v>
      </c>
      <c r="G20" s="10" t="s">
        <v>27</v>
      </c>
      <c r="H20" s="17">
        <f>H15+H16+H17+H18+H19</f>
        <v>4931.2</v>
      </c>
      <c r="I20" s="17">
        <f t="shared" ref="I20:L20" si="2">I15+I16+I17+I18+I19</f>
        <v>4105.7999999999993</v>
      </c>
      <c r="J20" s="17">
        <f t="shared" si="2"/>
        <v>297.5</v>
      </c>
      <c r="K20" s="23">
        <f t="shared" si="2"/>
        <v>170</v>
      </c>
      <c r="L20" s="17">
        <f t="shared" si="2"/>
        <v>57448315.599999994</v>
      </c>
      <c r="M20" s="17">
        <f t="shared" ref="M20" si="3">M15+M16+M17+M18+M19</f>
        <v>0</v>
      </c>
      <c r="N20" s="17">
        <f t="shared" ref="N20" si="4">N15+N16+N17+N18+N19</f>
        <v>0</v>
      </c>
      <c r="O20" s="17">
        <f t="shared" ref="O20" si="5">O15+O16+O17+O18+O19</f>
        <v>2872415.78</v>
      </c>
      <c r="P20" s="17">
        <f t="shared" ref="P20" si="6">P15+P16+P17+P18+P19</f>
        <v>54575899.82</v>
      </c>
      <c r="Q20" s="10" t="s">
        <v>27</v>
      </c>
      <c r="R20" s="10" t="s">
        <v>27</v>
      </c>
      <c r="S20" s="10" t="s">
        <v>27</v>
      </c>
    </row>
    <row r="21" spans="1:19" x14ac:dyDescent="0.25">
      <c r="A21" s="4"/>
      <c r="B21" s="104" t="s">
        <v>49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</row>
    <row r="22" spans="1:19" ht="31.5" x14ac:dyDescent="0.25">
      <c r="A22" s="3" t="s">
        <v>29</v>
      </c>
      <c r="B22" s="5" t="s">
        <v>50</v>
      </c>
      <c r="C22" s="6">
        <v>26207</v>
      </c>
      <c r="D22" s="3" t="s">
        <v>41</v>
      </c>
      <c r="E22" s="3" t="s">
        <v>38</v>
      </c>
      <c r="F22" s="3">
        <v>2</v>
      </c>
      <c r="G22" s="3">
        <v>3</v>
      </c>
      <c r="H22" s="22">
        <v>584.70000000000005</v>
      </c>
      <c r="I22" s="22">
        <v>524.5</v>
      </c>
      <c r="J22" s="22">
        <v>60.2</v>
      </c>
      <c r="K22" s="16">
        <v>22</v>
      </c>
      <c r="L22" s="15">
        <v>6984137.0999999996</v>
      </c>
      <c r="M22" s="22">
        <v>0</v>
      </c>
      <c r="N22" s="15">
        <v>3735504.73</v>
      </c>
      <c r="O22" s="15">
        <v>349206.86</v>
      </c>
      <c r="P22" s="15">
        <v>2899425.51</v>
      </c>
      <c r="Q22" s="7">
        <v>13316</v>
      </c>
      <c r="R22" s="7">
        <v>35954</v>
      </c>
      <c r="S22" s="3" t="s">
        <v>39</v>
      </c>
    </row>
    <row r="23" spans="1:19" s="12" customFormat="1" ht="31.5" customHeight="1" x14ac:dyDescent="0.25">
      <c r="A23" s="8"/>
      <c r="B23" s="9" t="s">
        <v>51</v>
      </c>
      <c r="C23" s="10" t="s">
        <v>27</v>
      </c>
      <c r="D23" s="10" t="s">
        <v>27</v>
      </c>
      <c r="E23" s="10" t="s">
        <v>27</v>
      </c>
      <c r="F23" s="10" t="s">
        <v>27</v>
      </c>
      <c r="G23" s="10" t="s">
        <v>27</v>
      </c>
      <c r="H23" s="28">
        <f>H22</f>
        <v>584.70000000000005</v>
      </c>
      <c r="I23" s="28">
        <f t="shared" ref="I23:P23" si="7">I22</f>
        <v>524.5</v>
      </c>
      <c r="J23" s="28">
        <f t="shared" si="7"/>
        <v>60.2</v>
      </c>
      <c r="K23" s="29">
        <f t="shared" si="7"/>
        <v>22</v>
      </c>
      <c r="L23" s="28">
        <f t="shared" si="7"/>
        <v>6984137.0999999996</v>
      </c>
      <c r="M23" s="28">
        <f t="shared" si="7"/>
        <v>0</v>
      </c>
      <c r="N23" s="29">
        <f t="shared" si="7"/>
        <v>3735504.73</v>
      </c>
      <c r="O23" s="29">
        <f t="shared" si="7"/>
        <v>349206.86</v>
      </c>
      <c r="P23" s="29">
        <f t="shared" si="7"/>
        <v>2899425.51</v>
      </c>
      <c r="Q23" s="10" t="s">
        <v>27</v>
      </c>
      <c r="R23" s="10" t="s">
        <v>27</v>
      </c>
      <c r="S23" s="10" t="s">
        <v>27</v>
      </c>
    </row>
    <row r="24" spans="1:19" x14ac:dyDescent="0.25">
      <c r="A24" s="4"/>
      <c r="B24" s="104" t="s">
        <v>52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</row>
    <row r="25" spans="1:19" ht="31.5" x14ac:dyDescent="0.25">
      <c r="A25" s="3" t="s">
        <v>29</v>
      </c>
      <c r="B25" s="5" t="s">
        <v>53</v>
      </c>
      <c r="C25" s="6">
        <v>21055</v>
      </c>
      <c r="D25" s="6">
        <v>38208</v>
      </c>
      <c r="E25" s="3" t="s">
        <v>54</v>
      </c>
      <c r="F25" s="3">
        <v>2</v>
      </c>
      <c r="G25" s="3">
        <v>2</v>
      </c>
      <c r="H25" s="22">
        <v>837.2</v>
      </c>
      <c r="I25" s="22">
        <v>758.7</v>
      </c>
      <c r="J25" s="22">
        <v>63.2</v>
      </c>
      <c r="K25" s="16">
        <v>23</v>
      </c>
      <c r="L25" s="15">
        <v>7296228.2300000004</v>
      </c>
      <c r="M25" s="22">
        <v>0</v>
      </c>
      <c r="N25" s="15">
        <v>2734962.15</v>
      </c>
      <c r="O25" s="15">
        <v>364811.41</v>
      </c>
      <c r="P25" s="15">
        <v>4196454.67</v>
      </c>
      <c r="Q25" s="7">
        <v>9617</v>
      </c>
      <c r="R25" s="7">
        <v>29493</v>
      </c>
      <c r="S25" s="3" t="s">
        <v>39</v>
      </c>
    </row>
    <row r="26" spans="1:19" ht="31.5" x14ac:dyDescent="0.25">
      <c r="A26" s="3" t="s">
        <v>33</v>
      </c>
      <c r="B26" s="5" t="s">
        <v>55</v>
      </c>
      <c r="C26" s="6">
        <v>21097</v>
      </c>
      <c r="D26" s="3" t="s">
        <v>41</v>
      </c>
      <c r="E26" s="3" t="s">
        <v>54</v>
      </c>
      <c r="F26" s="3">
        <v>2</v>
      </c>
      <c r="G26" s="3">
        <v>2</v>
      </c>
      <c r="H26" s="22">
        <v>803.9</v>
      </c>
      <c r="I26" s="22">
        <v>728.3</v>
      </c>
      <c r="J26" s="22">
        <v>58.8</v>
      </c>
      <c r="K26" s="16">
        <v>25</v>
      </c>
      <c r="L26" s="15">
        <v>7004607.3300000001</v>
      </c>
      <c r="M26" s="22">
        <v>0</v>
      </c>
      <c r="N26" s="15">
        <v>2623787.0499999998</v>
      </c>
      <c r="O26" s="15">
        <v>350230.37</v>
      </c>
      <c r="P26" s="15">
        <v>4030589.91</v>
      </c>
      <c r="Q26" s="7">
        <v>9618</v>
      </c>
      <c r="R26" s="7">
        <v>29493</v>
      </c>
      <c r="S26" s="3" t="s">
        <v>39</v>
      </c>
    </row>
    <row r="27" spans="1:19" ht="31.5" x14ac:dyDescent="0.25">
      <c r="A27" s="3" t="s">
        <v>42</v>
      </c>
      <c r="B27" s="5" t="s">
        <v>56</v>
      </c>
      <c r="C27" s="6">
        <v>19949</v>
      </c>
      <c r="D27" s="3" t="s">
        <v>41</v>
      </c>
      <c r="E27" s="3" t="s">
        <v>54</v>
      </c>
      <c r="F27" s="3">
        <v>2</v>
      </c>
      <c r="G27" s="3">
        <v>1</v>
      </c>
      <c r="H27" s="22">
        <v>783.1</v>
      </c>
      <c r="I27" s="22">
        <v>251.2</v>
      </c>
      <c r="J27" s="22">
        <v>29.2</v>
      </c>
      <c r="K27" s="16">
        <v>10</v>
      </c>
      <c r="L27" s="15">
        <v>7322228.79</v>
      </c>
      <c r="M27" s="22">
        <v>0</v>
      </c>
      <c r="N27" s="15">
        <v>5567650.71</v>
      </c>
      <c r="O27" s="15">
        <v>366111.44</v>
      </c>
      <c r="P27" s="15">
        <v>1388466.64</v>
      </c>
      <c r="Q27" s="7">
        <v>29149</v>
      </c>
      <c r="R27" s="7">
        <v>29493</v>
      </c>
      <c r="S27" s="3" t="s">
        <v>39</v>
      </c>
    </row>
    <row r="28" spans="1:19" s="12" customFormat="1" ht="31.5" customHeight="1" x14ac:dyDescent="0.25">
      <c r="A28" s="105" t="s">
        <v>57</v>
      </c>
      <c r="B28" s="106"/>
      <c r="C28" s="10" t="s">
        <v>27</v>
      </c>
      <c r="D28" s="10" t="s">
        <v>27</v>
      </c>
      <c r="E28" s="10" t="s">
        <v>27</v>
      </c>
      <c r="F28" s="10" t="s">
        <v>27</v>
      </c>
      <c r="G28" s="10" t="s">
        <v>27</v>
      </c>
      <c r="H28" s="17">
        <f>H25+H26+H27</f>
        <v>2424.1999999999998</v>
      </c>
      <c r="I28" s="17">
        <f t="shared" ref="I28:P28" si="8">I25+I26+I27</f>
        <v>1738.2</v>
      </c>
      <c r="J28" s="17">
        <f t="shared" si="8"/>
        <v>151.19999999999999</v>
      </c>
      <c r="K28" s="23">
        <f t="shared" si="8"/>
        <v>58</v>
      </c>
      <c r="L28" s="17">
        <f t="shared" si="8"/>
        <v>21623064.350000001</v>
      </c>
      <c r="M28" s="17">
        <f t="shared" si="8"/>
        <v>0</v>
      </c>
      <c r="N28" s="17">
        <f t="shared" si="8"/>
        <v>10926399.91</v>
      </c>
      <c r="O28" s="17">
        <f t="shared" si="8"/>
        <v>1081153.22</v>
      </c>
      <c r="P28" s="17">
        <f t="shared" si="8"/>
        <v>9615511.2200000007</v>
      </c>
      <c r="Q28" s="10" t="s">
        <v>27</v>
      </c>
      <c r="R28" s="10" t="s">
        <v>27</v>
      </c>
      <c r="S28" s="10" t="s">
        <v>27</v>
      </c>
    </row>
    <row r="29" spans="1:19" x14ac:dyDescent="0.25">
      <c r="A29" s="4"/>
      <c r="B29" s="104" t="s">
        <v>58</v>
      </c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</row>
    <row r="30" spans="1:19" x14ac:dyDescent="0.25">
      <c r="A30" s="4"/>
      <c r="B30" s="104" t="s">
        <v>59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</row>
    <row r="31" spans="1:19" s="12" customFormat="1" x14ac:dyDescent="0.25">
      <c r="A31" s="8"/>
      <c r="B31" s="9" t="s">
        <v>26</v>
      </c>
      <c r="C31" s="10" t="s">
        <v>27</v>
      </c>
      <c r="D31" s="10" t="s">
        <v>27</v>
      </c>
      <c r="E31" s="10" t="s">
        <v>27</v>
      </c>
      <c r="F31" s="10" t="s">
        <v>27</v>
      </c>
      <c r="G31" s="10" t="s">
        <v>27</v>
      </c>
      <c r="H31" s="17">
        <f>H32</f>
        <v>7059.2999999999993</v>
      </c>
      <c r="I31" s="17">
        <f t="shared" ref="I31:P31" si="9">I32</f>
        <v>6266.3</v>
      </c>
      <c r="J31" s="17">
        <f t="shared" si="9"/>
        <v>1136.3000000000002</v>
      </c>
      <c r="K31" s="23">
        <f t="shared" si="9"/>
        <v>250</v>
      </c>
      <c r="L31" s="17">
        <f t="shared" si="9"/>
        <v>24465134.870000001</v>
      </c>
      <c r="M31" s="17">
        <f t="shared" si="9"/>
        <v>15477106.550000001</v>
      </c>
      <c r="N31" s="17">
        <f t="shared" si="9"/>
        <v>8333826.5999999996</v>
      </c>
      <c r="O31" s="17">
        <f t="shared" si="9"/>
        <v>327100.86</v>
      </c>
      <c r="P31" s="17">
        <f t="shared" si="9"/>
        <v>327100.86</v>
      </c>
      <c r="Q31" s="10" t="s">
        <v>27</v>
      </c>
      <c r="R31" s="10" t="s">
        <v>27</v>
      </c>
      <c r="S31" s="10" t="s">
        <v>27</v>
      </c>
    </row>
    <row r="32" spans="1:19" ht="31.5" customHeight="1" x14ac:dyDescent="0.25">
      <c r="A32" s="3" t="s">
        <v>29</v>
      </c>
      <c r="B32" s="5" t="s">
        <v>35</v>
      </c>
      <c r="C32" s="3" t="s">
        <v>27</v>
      </c>
      <c r="D32" s="3" t="s">
        <v>27</v>
      </c>
      <c r="E32" s="3" t="s">
        <v>27</v>
      </c>
      <c r="F32" s="3" t="s">
        <v>27</v>
      </c>
      <c r="G32" s="3" t="s">
        <v>27</v>
      </c>
      <c r="H32" s="15">
        <f>H13</f>
        <v>7059.2999999999993</v>
      </c>
      <c r="I32" s="15">
        <f t="shared" ref="I32:P32" si="10">I13</f>
        <v>6266.3</v>
      </c>
      <c r="J32" s="15">
        <f t="shared" si="10"/>
        <v>1136.3000000000002</v>
      </c>
      <c r="K32" s="24">
        <f t="shared" si="10"/>
        <v>250</v>
      </c>
      <c r="L32" s="15">
        <f t="shared" si="10"/>
        <v>24465134.870000001</v>
      </c>
      <c r="M32" s="15">
        <f t="shared" si="10"/>
        <v>15477106.550000001</v>
      </c>
      <c r="N32" s="15">
        <f t="shared" si="10"/>
        <v>8333826.5999999996</v>
      </c>
      <c r="O32" s="15">
        <f t="shared" si="10"/>
        <v>327100.86</v>
      </c>
      <c r="P32" s="15">
        <f t="shared" si="10"/>
        <v>327100.86</v>
      </c>
      <c r="Q32" s="3" t="s">
        <v>27</v>
      </c>
      <c r="R32" s="3" t="s">
        <v>27</v>
      </c>
      <c r="S32" s="3" t="s">
        <v>27</v>
      </c>
    </row>
    <row r="33" spans="1:19" x14ac:dyDescent="0.25">
      <c r="A33" s="4"/>
      <c r="B33" s="104" t="s">
        <v>60</v>
      </c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</row>
    <row r="34" spans="1:19" s="12" customFormat="1" x14ac:dyDescent="0.25">
      <c r="A34" s="8"/>
      <c r="B34" s="9" t="s">
        <v>26</v>
      </c>
      <c r="C34" s="10" t="s">
        <v>27</v>
      </c>
      <c r="D34" s="10" t="s">
        <v>27</v>
      </c>
      <c r="E34" s="10" t="s">
        <v>27</v>
      </c>
      <c r="F34" s="10" t="s">
        <v>27</v>
      </c>
      <c r="G34" s="10" t="s">
        <v>27</v>
      </c>
      <c r="H34" s="11">
        <f>H35+H36+H37</f>
        <v>7940.0999999999995</v>
      </c>
      <c r="I34" s="11">
        <f t="shared" ref="I34:P34" si="11">I35+I36+I37</f>
        <v>6368.4999999999991</v>
      </c>
      <c r="J34" s="11">
        <f t="shared" si="11"/>
        <v>508.9</v>
      </c>
      <c r="K34" s="11">
        <f t="shared" si="11"/>
        <v>250</v>
      </c>
      <c r="L34" s="11">
        <f t="shared" si="11"/>
        <v>86055517.049999997</v>
      </c>
      <c r="M34" s="17">
        <f t="shared" si="11"/>
        <v>0</v>
      </c>
      <c r="N34" s="11">
        <f t="shared" si="11"/>
        <v>14661904.640000001</v>
      </c>
      <c r="O34" s="11">
        <f t="shared" si="11"/>
        <v>4302775.8599999994</v>
      </c>
      <c r="P34" s="11">
        <f t="shared" si="11"/>
        <v>67090836.549999997</v>
      </c>
      <c r="Q34" s="10" t="s">
        <v>27</v>
      </c>
      <c r="R34" s="10" t="s">
        <v>27</v>
      </c>
      <c r="S34" s="10" t="s">
        <v>27</v>
      </c>
    </row>
    <row r="35" spans="1:19" ht="31.5" customHeight="1" x14ac:dyDescent="0.25">
      <c r="A35" s="3" t="s">
        <v>29</v>
      </c>
      <c r="B35" s="5" t="s">
        <v>48</v>
      </c>
      <c r="C35" s="3" t="s">
        <v>27</v>
      </c>
      <c r="D35" s="3" t="s">
        <v>27</v>
      </c>
      <c r="E35" s="3" t="s">
        <v>27</v>
      </c>
      <c r="F35" s="3" t="s">
        <v>27</v>
      </c>
      <c r="G35" s="3" t="s">
        <v>27</v>
      </c>
      <c r="H35" s="15">
        <f>H20</f>
        <v>4931.2</v>
      </c>
      <c r="I35" s="15">
        <f t="shared" ref="I35:P35" si="12">I20</f>
        <v>4105.7999999999993</v>
      </c>
      <c r="J35" s="15">
        <f t="shared" si="12"/>
        <v>297.5</v>
      </c>
      <c r="K35" s="24">
        <f t="shared" si="12"/>
        <v>170</v>
      </c>
      <c r="L35" s="15">
        <f t="shared" si="12"/>
        <v>57448315.599999994</v>
      </c>
      <c r="M35" s="15">
        <f t="shared" si="12"/>
        <v>0</v>
      </c>
      <c r="N35" s="15">
        <f t="shared" si="12"/>
        <v>0</v>
      </c>
      <c r="O35" s="15">
        <f t="shared" si="12"/>
        <v>2872415.78</v>
      </c>
      <c r="P35" s="15">
        <f t="shared" si="12"/>
        <v>54575899.82</v>
      </c>
      <c r="Q35" s="3" t="s">
        <v>27</v>
      </c>
      <c r="R35" s="3" t="s">
        <v>27</v>
      </c>
      <c r="S35" s="3" t="s">
        <v>27</v>
      </c>
    </row>
    <row r="36" spans="1:19" ht="31.5" customHeight="1" x14ac:dyDescent="0.25">
      <c r="A36" s="3" t="s">
        <v>33</v>
      </c>
      <c r="B36" s="5" t="s">
        <v>51</v>
      </c>
      <c r="C36" s="3" t="s">
        <v>27</v>
      </c>
      <c r="D36" s="3" t="s">
        <v>27</v>
      </c>
      <c r="E36" s="3" t="s">
        <v>27</v>
      </c>
      <c r="F36" s="3" t="s">
        <v>27</v>
      </c>
      <c r="G36" s="3" t="s">
        <v>27</v>
      </c>
      <c r="H36" s="22">
        <f>H23</f>
        <v>584.70000000000005</v>
      </c>
      <c r="I36" s="30">
        <f t="shared" ref="I36:P36" si="13">I23</f>
        <v>524.5</v>
      </c>
      <c r="J36" s="30">
        <f t="shared" si="13"/>
        <v>60.2</v>
      </c>
      <c r="K36" s="24">
        <f t="shared" si="13"/>
        <v>22</v>
      </c>
      <c r="L36" s="22">
        <f t="shared" si="13"/>
        <v>6984137.0999999996</v>
      </c>
      <c r="M36" s="22">
        <f t="shared" si="13"/>
        <v>0</v>
      </c>
      <c r="N36" s="16">
        <f t="shared" si="13"/>
        <v>3735504.73</v>
      </c>
      <c r="O36" s="16">
        <f t="shared" si="13"/>
        <v>349206.86</v>
      </c>
      <c r="P36" s="16">
        <f t="shared" si="13"/>
        <v>2899425.51</v>
      </c>
      <c r="Q36" s="3" t="s">
        <v>27</v>
      </c>
      <c r="R36" s="3" t="s">
        <v>27</v>
      </c>
      <c r="S36" s="3" t="s">
        <v>27</v>
      </c>
    </row>
    <row r="37" spans="1:19" ht="31.5" x14ac:dyDescent="0.25">
      <c r="A37" s="3" t="s">
        <v>42</v>
      </c>
      <c r="B37" s="5" t="s">
        <v>57</v>
      </c>
      <c r="C37" s="3" t="s">
        <v>27</v>
      </c>
      <c r="D37" s="3" t="s">
        <v>27</v>
      </c>
      <c r="E37" s="3" t="s">
        <v>27</v>
      </c>
      <c r="F37" s="3" t="s">
        <v>27</v>
      </c>
      <c r="G37" s="3" t="s">
        <v>27</v>
      </c>
      <c r="H37" s="15">
        <f>H28</f>
        <v>2424.1999999999998</v>
      </c>
      <c r="I37" s="15">
        <f t="shared" ref="I37:P37" si="14">I28</f>
        <v>1738.2</v>
      </c>
      <c r="J37" s="15">
        <f t="shared" si="14"/>
        <v>151.19999999999999</v>
      </c>
      <c r="K37" s="24">
        <f t="shared" si="14"/>
        <v>58</v>
      </c>
      <c r="L37" s="15">
        <f t="shared" si="14"/>
        <v>21623064.350000001</v>
      </c>
      <c r="M37" s="15">
        <f t="shared" si="14"/>
        <v>0</v>
      </c>
      <c r="N37" s="15">
        <f t="shared" si="14"/>
        <v>10926399.91</v>
      </c>
      <c r="O37" s="15">
        <f t="shared" si="14"/>
        <v>1081153.22</v>
      </c>
      <c r="P37" s="15">
        <f t="shared" si="14"/>
        <v>9615511.2200000007</v>
      </c>
      <c r="Q37" s="3" t="s">
        <v>27</v>
      </c>
      <c r="R37" s="3" t="s">
        <v>27</v>
      </c>
      <c r="S37" s="3" t="s">
        <v>27</v>
      </c>
    </row>
  </sheetData>
  <mergeCells count="31">
    <mergeCell ref="A4:A7"/>
    <mergeCell ref="B4:B7"/>
    <mergeCell ref="C4:D4"/>
    <mergeCell ref="E4:E7"/>
    <mergeCell ref="F4:F7"/>
    <mergeCell ref="S4:S7"/>
    <mergeCell ref="C5:C7"/>
    <mergeCell ref="D5:D7"/>
    <mergeCell ref="I5:I6"/>
    <mergeCell ref="J5:J6"/>
    <mergeCell ref="L5:L6"/>
    <mergeCell ref="H4:H6"/>
    <mergeCell ref="I4:J4"/>
    <mergeCell ref="K4:K6"/>
    <mergeCell ref="G4:G7"/>
    <mergeCell ref="B33:S33"/>
    <mergeCell ref="A13:B13"/>
    <mergeCell ref="A28:B28"/>
    <mergeCell ref="A20:B20"/>
    <mergeCell ref="A1:S1"/>
    <mergeCell ref="A2:S2"/>
    <mergeCell ref="L4:P4"/>
    <mergeCell ref="M5:P5"/>
    <mergeCell ref="Q4:Q6"/>
    <mergeCell ref="R4:R6"/>
    <mergeCell ref="B10:S10"/>
    <mergeCell ref="B14:S14"/>
    <mergeCell ref="B21:S21"/>
    <mergeCell ref="B24:S24"/>
    <mergeCell ref="B29:S29"/>
    <mergeCell ref="B30:S30"/>
  </mergeCells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workbookViewId="0">
      <selection sqref="A1:R1"/>
    </sheetView>
  </sheetViews>
  <sheetFormatPr defaultRowHeight="15" x14ac:dyDescent="0.25"/>
  <cols>
    <col min="1" max="1" width="22" customWidth="1"/>
    <col min="2" max="2" width="6.5703125" customWidth="1"/>
    <col min="3" max="3" width="15.42578125" bestFit="1" customWidth="1"/>
    <col min="4" max="4" width="13.140625" bestFit="1" customWidth="1"/>
    <col min="5" max="5" width="9.28515625" bestFit="1" customWidth="1"/>
    <col min="6" max="6" width="14.28515625" bestFit="1" customWidth="1"/>
    <col min="7" max="7" width="9.28515625" bestFit="1" customWidth="1"/>
    <col min="8" max="8" width="11.28515625" bestFit="1" customWidth="1"/>
    <col min="9" max="9" width="10.140625" bestFit="1" customWidth="1"/>
    <col min="10" max="10" width="14.28515625" bestFit="1" customWidth="1"/>
    <col min="11" max="11" width="9.28515625" bestFit="1" customWidth="1"/>
    <col min="12" max="12" width="13.140625" bestFit="1" customWidth="1"/>
    <col min="13" max="13" width="9.28515625" bestFit="1" customWidth="1"/>
    <col min="14" max="14" width="13.140625" bestFit="1" customWidth="1"/>
    <col min="15" max="18" width="9.28515625" bestFit="1" customWidth="1"/>
    <col min="19" max="19" width="13.5703125" bestFit="1" customWidth="1"/>
  </cols>
  <sheetData>
    <row r="1" spans="1:19" ht="15.75" x14ac:dyDescent="0.25">
      <c r="A1" s="107" t="s">
        <v>80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26"/>
    </row>
    <row r="2" spans="1:19" ht="39.75" customHeight="1" x14ac:dyDescent="0.25">
      <c r="A2" s="108" t="s">
        <v>81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9" ht="74.25" customHeight="1" x14ac:dyDescent="0.25">
      <c r="A3" s="109" t="s">
        <v>1</v>
      </c>
      <c r="B3" s="109"/>
      <c r="C3" s="109" t="s">
        <v>61</v>
      </c>
      <c r="D3" s="109" t="s">
        <v>62</v>
      </c>
      <c r="E3" s="109"/>
      <c r="F3" s="109"/>
      <c r="G3" s="109"/>
      <c r="H3" s="109"/>
      <c r="I3" s="109"/>
      <c r="J3" s="109"/>
      <c r="K3" s="109"/>
      <c r="L3" s="109"/>
      <c r="M3" s="117" t="s">
        <v>63</v>
      </c>
      <c r="N3" s="117"/>
      <c r="O3" s="117"/>
      <c r="P3" s="117"/>
      <c r="Q3" s="117"/>
      <c r="R3" s="117"/>
    </row>
    <row r="4" spans="1:19" ht="165.75" customHeight="1" x14ac:dyDescent="0.25">
      <c r="A4" s="109"/>
      <c r="B4" s="109"/>
      <c r="C4" s="109"/>
      <c r="D4" s="13" t="s">
        <v>64</v>
      </c>
      <c r="E4" s="115" t="s">
        <v>65</v>
      </c>
      <c r="F4" s="115"/>
      <c r="G4" s="115" t="s">
        <v>66</v>
      </c>
      <c r="H4" s="115"/>
      <c r="I4" s="115" t="s">
        <v>67</v>
      </c>
      <c r="J4" s="115"/>
      <c r="K4" s="115" t="s">
        <v>68</v>
      </c>
      <c r="L4" s="115"/>
      <c r="M4" s="115" t="s">
        <v>69</v>
      </c>
      <c r="N4" s="115"/>
      <c r="O4" s="115" t="s">
        <v>70</v>
      </c>
      <c r="P4" s="115"/>
      <c r="Q4" s="115" t="s">
        <v>71</v>
      </c>
      <c r="R4" s="115"/>
    </row>
    <row r="5" spans="1:19" ht="15.75" x14ac:dyDescent="0.25">
      <c r="A5" s="109"/>
      <c r="B5" s="109"/>
      <c r="C5" s="3" t="s">
        <v>24</v>
      </c>
      <c r="D5" s="3" t="s">
        <v>24</v>
      </c>
      <c r="E5" s="3" t="s">
        <v>22</v>
      </c>
      <c r="F5" s="3" t="s">
        <v>24</v>
      </c>
      <c r="G5" s="3" t="s">
        <v>22</v>
      </c>
      <c r="H5" s="3" t="s">
        <v>24</v>
      </c>
      <c r="I5" s="3" t="s">
        <v>22</v>
      </c>
      <c r="J5" s="3" t="s">
        <v>24</v>
      </c>
      <c r="K5" s="3" t="s">
        <v>22</v>
      </c>
      <c r="L5" s="3" t="s">
        <v>24</v>
      </c>
      <c r="M5" s="3" t="s">
        <v>72</v>
      </c>
      <c r="N5" s="3" t="s">
        <v>24</v>
      </c>
      <c r="O5" s="3" t="s">
        <v>22</v>
      </c>
      <c r="P5" s="3" t="s">
        <v>24</v>
      </c>
      <c r="Q5" s="3" t="s">
        <v>22</v>
      </c>
      <c r="R5" s="3" t="s">
        <v>24</v>
      </c>
    </row>
    <row r="6" spans="1:19" ht="15.75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</row>
    <row r="7" spans="1:19" s="14" customFormat="1" ht="15.75" x14ac:dyDescent="0.25">
      <c r="A7" s="116" t="s">
        <v>26</v>
      </c>
      <c r="B7" s="116"/>
      <c r="C7" s="17">
        <f>C11+C18+C21+C26</f>
        <v>110520651.91999999</v>
      </c>
      <c r="D7" s="17">
        <f t="shared" ref="D7:R7" si="0">D11+D18+D21+D26</f>
        <v>3913500</v>
      </c>
      <c r="E7" s="18">
        <f t="shared" si="0"/>
        <v>4875.7</v>
      </c>
      <c r="F7" s="17">
        <f t="shared" si="0"/>
        <v>37162513.100000001</v>
      </c>
      <c r="G7" s="18">
        <f t="shared" si="0"/>
        <v>360.1</v>
      </c>
      <c r="H7" s="17">
        <f t="shared" si="0"/>
        <v>630512</v>
      </c>
      <c r="I7" s="18">
        <f t="shared" si="0"/>
        <v>11315.6</v>
      </c>
      <c r="J7" s="17">
        <f t="shared" si="0"/>
        <v>59986976.599999994</v>
      </c>
      <c r="K7" s="18">
        <f t="shared" si="0"/>
        <v>1152.5999999999999</v>
      </c>
      <c r="L7" s="17">
        <f t="shared" si="0"/>
        <v>5822573.5999999996</v>
      </c>
      <c r="M7" s="23">
        <f t="shared" si="0"/>
        <v>22</v>
      </c>
      <c r="N7" s="17">
        <f t="shared" si="0"/>
        <v>3004576.62</v>
      </c>
      <c r="O7" s="18">
        <f t="shared" si="0"/>
        <v>0</v>
      </c>
      <c r="P7" s="17">
        <f t="shared" si="0"/>
        <v>0</v>
      </c>
      <c r="Q7" s="18">
        <f t="shared" si="0"/>
        <v>0</v>
      </c>
      <c r="R7" s="17">
        <f t="shared" si="0"/>
        <v>0</v>
      </c>
    </row>
    <row r="8" spans="1:19" ht="15.75" x14ac:dyDescent="0.25">
      <c r="A8" s="104" t="s">
        <v>28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"/>
    </row>
    <row r="9" spans="1:19" ht="15.75" x14ac:dyDescent="0.25">
      <c r="A9" s="5" t="s">
        <v>73</v>
      </c>
      <c r="B9" s="3">
        <v>18</v>
      </c>
      <c r="C9" s="15">
        <f>D9+J9+N9</f>
        <v>7742550.4500000002</v>
      </c>
      <c r="D9" s="15">
        <v>910502</v>
      </c>
      <c r="E9" s="20">
        <v>0</v>
      </c>
      <c r="F9" s="22">
        <v>0</v>
      </c>
      <c r="G9" s="20">
        <v>0</v>
      </c>
      <c r="H9" s="22">
        <v>0</v>
      </c>
      <c r="I9" s="20">
        <v>960</v>
      </c>
      <c r="J9" s="15">
        <v>6516316</v>
      </c>
      <c r="K9" s="20">
        <v>0</v>
      </c>
      <c r="L9" s="22">
        <v>0</v>
      </c>
      <c r="M9" s="16">
        <v>2</v>
      </c>
      <c r="N9" s="15">
        <v>315732.45</v>
      </c>
      <c r="O9" s="20">
        <v>0</v>
      </c>
      <c r="P9" s="22">
        <v>0</v>
      </c>
      <c r="Q9" s="20">
        <v>0</v>
      </c>
      <c r="R9" s="22">
        <v>0</v>
      </c>
    </row>
    <row r="10" spans="1:19" ht="15.75" x14ac:dyDescent="0.25">
      <c r="A10" s="5" t="s">
        <v>73</v>
      </c>
      <c r="B10" s="3">
        <v>22</v>
      </c>
      <c r="C10" s="15">
        <f>D10+J10+N10</f>
        <v>16722584.42</v>
      </c>
      <c r="D10" s="15">
        <v>910502</v>
      </c>
      <c r="E10" s="20">
        <v>0</v>
      </c>
      <c r="F10" s="22">
        <v>0</v>
      </c>
      <c r="G10" s="20">
        <v>0</v>
      </c>
      <c r="H10" s="22">
        <v>0</v>
      </c>
      <c r="I10" s="19">
        <v>2104</v>
      </c>
      <c r="J10" s="15">
        <v>15328048</v>
      </c>
      <c r="K10" s="20">
        <v>0</v>
      </c>
      <c r="L10" s="22">
        <v>0</v>
      </c>
      <c r="M10" s="16">
        <v>2</v>
      </c>
      <c r="N10" s="15">
        <v>484034.42</v>
      </c>
      <c r="O10" s="20">
        <v>0</v>
      </c>
      <c r="P10" s="22">
        <v>0</v>
      </c>
      <c r="Q10" s="20">
        <v>0</v>
      </c>
      <c r="R10" s="22">
        <v>0</v>
      </c>
    </row>
    <row r="11" spans="1:19" s="14" customFormat="1" ht="32.25" customHeight="1" x14ac:dyDescent="0.25">
      <c r="A11" s="116" t="s">
        <v>35</v>
      </c>
      <c r="B11" s="116"/>
      <c r="C11" s="17">
        <f>C9+C10</f>
        <v>24465134.870000001</v>
      </c>
      <c r="D11" s="17">
        <f t="shared" ref="D11:R11" si="1">D9+D10</f>
        <v>1821004</v>
      </c>
      <c r="E11" s="18">
        <f t="shared" si="1"/>
        <v>0</v>
      </c>
      <c r="F11" s="17">
        <f t="shared" si="1"/>
        <v>0</v>
      </c>
      <c r="G11" s="18">
        <f t="shared" si="1"/>
        <v>0</v>
      </c>
      <c r="H11" s="17">
        <f t="shared" si="1"/>
        <v>0</v>
      </c>
      <c r="I11" s="17">
        <f t="shared" si="1"/>
        <v>3064</v>
      </c>
      <c r="J11" s="17">
        <f t="shared" si="1"/>
        <v>21844364</v>
      </c>
      <c r="K11" s="18">
        <f t="shared" si="1"/>
        <v>0</v>
      </c>
      <c r="L11" s="17">
        <f t="shared" si="1"/>
        <v>0</v>
      </c>
      <c r="M11" s="23">
        <f t="shared" si="1"/>
        <v>4</v>
      </c>
      <c r="N11" s="17">
        <f t="shared" si="1"/>
        <v>799766.87</v>
      </c>
      <c r="O11" s="18">
        <f t="shared" si="1"/>
        <v>0</v>
      </c>
      <c r="P11" s="17">
        <f t="shared" si="1"/>
        <v>0</v>
      </c>
      <c r="Q11" s="18">
        <f t="shared" si="1"/>
        <v>0</v>
      </c>
      <c r="R11" s="17">
        <f t="shared" si="1"/>
        <v>0</v>
      </c>
    </row>
    <row r="12" spans="1:19" ht="15.75" x14ac:dyDescent="0.25">
      <c r="A12" s="104" t="s">
        <v>36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</row>
    <row r="13" spans="1:19" ht="15.75" x14ac:dyDescent="0.25">
      <c r="A13" s="5" t="s">
        <v>74</v>
      </c>
      <c r="B13" s="3">
        <v>1</v>
      </c>
      <c r="C13" s="15">
        <f>F13+J13+N13</f>
        <v>11227591.199999999</v>
      </c>
      <c r="D13" s="22">
        <v>0</v>
      </c>
      <c r="E13" s="16">
        <v>554.6</v>
      </c>
      <c r="F13" s="15">
        <v>6040566</v>
      </c>
      <c r="G13" s="20">
        <v>0</v>
      </c>
      <c r="H13" s="22">
        <v>0</v>
      </c>
      <c r="I13" s="16">
        <v>562.9</v>
      </c>
      <c r="J13" s="15">
        <v>4950376.2</v>
      </c>
      <c r="K13" s="20">
        <v>0</v>
      </c>
      <c r="L13" s="22">
        <v>0</v>
      </c>
      <c r="M13" s="16">
        <v>2</v>
      </c>
      <c r="N13" s="15">
        <v>236649</v>
      </c>
      <c r="O13" s="20">
        <v>0</v>
      </c>
      <c r="P13" s="22">
        <v>0</v>
      </c>
      <c r="Q13" s="20">
        <v>0</v>
      </c>
      <c r="R13" s="22">
        <v>0</v>
      </c>
    </row>
    <row r="14" spans="1:19" ht="15.75" x14ac:dyDescent="0.25">
      <c r="A14" s="5" t="s">
        <v>74</v>
      </c>
      <c r="B14" s="3">
        <v>3</v>
      </c>
      <c r="C14" s="15">
        <f t="shared" ref="C14:C17" si="2">F14+J14+N14</f>
        <v>11436714</v>
      </c>
      <c r="D14" s="22">
        <v>0</v>
      </c>
      <c r="E14" s="16">
        <v>554.5</v>
      </c>
      <c r="F14" s="15">
        <v>6153516</v>
      </c>
      <c r="G14" s="20">
        <v>0</v>
      </c>
      <c r="H14" s="22">
        <v>0</v>
      </c>
      <c r="I14" s="16">
        <v>541.20000000000005</v>
      </c>
      <c r="J14" s="15">
        <v>5042124</v>
      </c>
      <c r="K14" s="20">
        <v>0</v>
      </c>
      <c r="L14" s="22">
        <v>0</v>
      </c>
      <c r="M14" s="16">
        <v>2</v>
      </c>
      <c r="N14" s="15">
        <v>241074</v>
      </c>
      <c r="O14" s="20">
        <v>0</v>
      </c>
      <c r="P14" s="22">
        <v>0</v>
      </c>
      <c r="Q14" s="20">
        <v>0</v>
      </c>
      <c r="R14" s="22">
        <v>0</v>
      </c>
    </row>
    <row r="15" spans="1:19" ht="15.75" x14ac:dyDescent="0.25">
      <c r="A15" s="5" t="s">
        <v>73</v>
      </c>
      <c r="B15" s="3">
        <v>5</v>
      </c>
      <c r="C15" s="15">
        <f t="shared" si="2"/>
        <v>11026635.199999999</v>
      </c>
      <c r="D15" s="22">
        <v>0</v>
      </c>
      <c r="E15" s="16">
        <v>553.20000000000005</v>
      </c>
      <c r="F15" s="15">
        <v>5941241.5999999996</v>
      </c>
      <c r="G15" s="20">
        <v>0</v>
      </c>
      <c r="H15" s="22">
        <v>0</v>
      </c>
      <c r="I15" s="16">
        <v>535.5</v>
      </c>
      <c r="J15" s="15">
        <v>4852697.5999999996</v>
      </c>
      <c r="K15" s="20">
        <v>0</v>
      </c>
      <c r="L15" s="22">
        <v>0</v>
      </c>
      <c r="M15" s="16">
        <v>2</v>
      </c>
      <c r="N15" s="15">
        <v>232696</v>
      </c>
      <c r="O15" s="20">
        <v>0</v>
      </c>
      <c r="P15" s="22">
        <v>0</v>
      </c>
      <c r="Q15" s="20">
        <v>0</v>
      </c>
      <c r="R15" s="22">
        <v>0</v>
      </c>
    </row>
    <row r="16" spans="1:19" ht="15.75" x14ac:dyDescent="0.25">
      <c r="A16" s="5" t="s">
        <v>75</v>
      </c>
      <c r="B16" s="3">
        <v>5</v>
      </c>
      <c r="C16" s="15">
        <f t="shared" si="2"/>
        <v>12754066.4</v>
      </c>
      <c r="D16" s="22">
        <v>0</v>
      </c>
      <c r="E16" s="16">
        <v>730.4</v>
      </c>
      <c r="F16" s="15">
        <v>6863158.4000000004</v>
      </c>
      <c r="G16" s="20">
        <v>0</v>
      </c>
      <c r="H16" s="22">
        <v>0</v>
      </c>
      <c r="I16" s="16">
        <v>688.9</v>
      </c>
      <c r="J16" s="15">
        <v>5622104</v>
      </c>
      <c r="K16" s="20">
        <v>0</v>
      </c>
      <c r="L16" s="22">
        <v>0</v>
      </c>
      <c r="M16" s="16">
        <v>2</v>
      </c>
      <c r="N16" s="15">
        <v>268804</v>
      </c>
      <c r="O16" s="20">
        <v>0</v>
      </c>
      <c r="P16" s="22">
        <v>0</v>
      </c>
      <c r="Q16" s="20">
        <v>0</v>
      </c>
      <c r="R16" s="22">
        <v>0</v>
      </c>
    </row>
    <row r="17" spans="1:18" ht="15.75" x14ac:dyDescent="0.25">
      <c r="A17" s="5" t="s">
        <v>75</v>
      </c>
      <c r="B17" s="3">
        <v>22</v>
      </c>
      <c r="C17" s="15">
        <f t="shared" si="2"/>
        <v>11003308.800000001</v>
      </c>
      <c r="D17" s="22">
        <v>0</v>
      </c>
      <c r="E17" s="16">
        <v>571.20000000000005</v>
      </c>
      <c r="F17" s="15">
        <v>5923164.7999999998</v>
      </c>
      <c r="G17" s="20">
        <v>0</v>
      </c>
      <c r="H17" s="22">
        <v>0</v>
      </c>
      <c r="I17" s="16">
        <v>525.6</v>
      </c>
      <c r="J17" s="15">
        <v>4848156</v>
      </c>
      <c r="K17" s="20">
        <v>0</v>
      </c>
      <c r="L17" s="22">
        <v>0</v>
      </c>
      <c r="M17" s="16">
        <v>2</v>
      </c>
      <c r="N17" s="15">
        <v>231988</v>
      </c>
      <c r="O17" s="20">
        <v>0</v>
      </c>
      <c r="P17" s="22">
        <v>0</v>
      </c>
      <c r="Q17" s="20">
        <v>0</v>
      </c>
      <c r="R17" s="22">
        <v>0</v>
      </c>
    </row>
    <row r="18" spans="1:18" s="14" customFormat="1" ht="33" customHeight="1" x14ac:dyDescent="0.25">
      <c r="A18" s="116" t="s">
        <v>48</v>
      </c>
      <c r="B18" s="116"/>
      <c r="C18" s="17">
        <f>C13+C14+C15+C16+C17</f>
        <v>57448315.599999994</v>
      </c>
      <c r="D18" s="17">
        <f t="shared" ref="D18:R18" si="3">D13+D14+D15+D16+D17</f>
        <v>0</v>
      </c>
      <c r="E18" s="18">
        <f t="shared" si="3"/>
        <v>2963.8999999999996</v>
      </c>
      <c r="F18" s="17">
        <f t="shared" si="3"/>
        <v>30921646.800000001</v>
      </c>
      <c r="G18" s="18">
        <f t="shared" si="3"/>
        <v>0</v>
      </c>
      <c r="H18" s="17">
        <f t="shared" si="3"/>
        <v>0</v>
      </c>
      <c r="I18" s="18">
        <f t="shared" si="3"/>
        <v>2854.1</v>
      </c>
      <c r="J18" s="17">
        <f t="shared" si="3"/>
        <v>25315457.799999997</v>
      </c>
      <c r="K18" s="18">
        <f t="shared" si="3"/>
        <v>0</v>
      </c>
      <c r="L18" s="17">
        <f t="shared" si="3"/>
        <v>0</v>
      </c>
      <c r="M18" s="23">
        <f t="shared" si="3"/>
        <v>10</v>
      </c>
      <c r="N18" s="17">
        <f t="shared" si="3"/>
        <v>1211211</v>
      </c>
      <c r="O18" s="18">
        <f t="shared" si="3"/>
        <v>0</v>
      </c>
      <c r="P18" s="17">
        <f t="shared" si="3"/>
        <v>0</v>
      </c>
      <c r="Q18" s="18">
        <f t="shared" si="3"/>
        <v>0</v>
      </c>
      <c r="R18" s="17">
        <f t="shared" si="3"/>
        <v>0</v>
      </c>
    </row>
    <row r="19" spans="1:18" ht="15.75" x14ac:dyDescent="0.25">
      <c r="A19" s="104" t="s">
        <v>49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</row>
    <row r="20" spans="1:18" ht="15.75" x14ac:dyDescent="0.25">
      <c r="A20" s="5" t="s">
        <v>76</v>
      </c>
      <c r="B20" s="3" t="s">
        <v>77</v>
      </c>
      <c r="C20" s="15">
        <f>J20+L20+N20</f>
        <v>6984137.0999999996</v>
      </c>
      <c r="D20" s="22">
        <v>0</v>
      </c>
      <c r="E20" s="20">
        <v>0</v>
      </c>
      <c r="F20" s="22">
        <v>0</v>
      </c>
      <c r="G20" s="20">
        <v>0</v>
      </c>
      <c r="H20" s="22">
        <v>0</v>
      </c>
      <c r="I20" s="19">
        <v>3615.6</v>
      </c>
      <c r="J20" s="15">
        <v>2910975</v>
      </c>
      <c r="K20" s="16">
        <v>602.6</v>
      </c>
      <c r="L20" s="15">
        <v>3881300</v>
      </c>
      <c r="M20" s="16">
        <v>2</v>
      </c>
      <c r="N20" s="15">
        <v>191862.1</v>
      </c>
      <c r="O20" s="20">
        <v>0</v>
      </c>
      <c r="P20" s="22">
        <v>0</v>
      </c>
      <c r="Q20" s="20">
        <v>0</v>
      </c>
      <c r="R20" s="22">
        <v>0</v>
      </c>
    </row>
    <row r="21" spans="1:18" s="14" customFormat="1" ht="30.75" customHeight="1" x14ac:dyDescent="0.25">
      <c r="A21" s="116" t="s">
        <v>51</v>
      </c>
      <c r="B21" s="116"/>
      <c r="C21" s="17">
        <f>C20</f>
        <v>6984137.0999999996</v>
      </c>
      <c r="D21" s="17">
        <f t="shared" ref="D21:R21" si="4">D20</f>
        <v>0</v>
      </c>
      <c r="E21" s="18">
        <f t="shared" si="4"/>
        <v>0</v>
      </c>
      <c r="F21" s="17">
        <f t="shared" si="4"/>
        <v>0</v>
      </c>
      <c r="G21" s="18">
        <f t="shared" si="4"/>
        <v>0</v>
      </c>
      <c r="H21" s="17">
        <f t="shared" si="4"/>
        <v>0</v>
      </c>
      <c r="I21" s="18">
        <f t="shared" si="4"/>
        <v>3615.6</v>
      </c>
      <c r="J21" s="17">
        <f t="shared" si="4"/>
        <v>2910975</v>
      </c>
      <c r="K21" s="18">
        <f t="shared" si="4"/>
        <v>602.6</v>
      </c>
      <c r="L21" s="17">
        <f t="shared" si="4"/>
        <v>3881300</v>
      </c>
      <c r="M21" s="23">
        <f t="shared" si="4"/>
        <v>2</v>
      </c>
      <c r="N21" s="17">
        <f t="shared" si="4"/>
        <v>191862.1</v>
      </c>
      <c r="O21" s="18">
        <f t="shared" si="4"/>
        <v>0</v>
      </c>
      <c r="P21" s="17">
        <f t="shared" si="4"/>
        <v>0</v>
      </c>
      <c r="Q21" s="18">
        <f t="shared" si="4"/>
        <v>0</v>
      </c>
      <c r="R21" s="17">
        <f t="shared" si="4"/>
        <v>0</v>
      </c>
    </row>
    <row r="22" spans="1:18" ht="15.75" x14ac:dyDescent="0.25">
      <c r="A22" s="104" t="s">
        <v>52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</row>
    <row r="23" spans="1:18" ht="15.75" x14ac:dyDescent="0.25">
      <c r="A23" s="5" t="s">
        <v>78</v>
      </c>
      <c r="B23" s="3">
        <v>6</v>
      </c>
      <c r="C23" s="15">
        <f>F23+J23+N23</f>
        <v>7296228.2300000004</v>
      </c>
      <c r="D23" s="22">
        <v>0</v>
      </c>
      <c r="E23" s="16">
        <v>643.29999999999995</v>
      </c>
      <c r="F23" s="15">
        <v>2723733</v>
      </c>
      <c r="G23" s="20">
        <v>0</v>
      </c>
      <c r="H23" s="22">
        <v>0</v>
      </c>
      <c r="I23" s="16">
        <v>688.9</v>
      </c>
      <c r="J23" s="15">
        <v>4328383.5</v>
      </c>
      <c r="K23" s="20">
        <v>0</v>
      </c>
      <c r="L23" s="22">
        <v>0</v>
      </c>
      <c r="M23" s="16">
        <v>2</v>
      </c>
      <c r="N23" s="15">
        <v>244111.73</v>
      </c>
      <c r="O23" s="20">
        <v>0</v>
      </c>
      <c r="P23" s="22">
        <v>0</v>
      </c>
      <c r="Q23" s="20">
        <v>0</v>
      </c>
      <c r="R23" s="22">
        <v>0</v>
      </c>
    </row>
    <row r="24" spans="1:18" ht="15.75" x14ac:dyDescent="0.25">
      <c r="A24" s="5" t="s">
        <v>78</v>
      </c>
      <c r="B24" s="3">
        <v>7</v>
      </c>
      <c r="C24" s="15">
        <f t="shared" ref="C24" si="5">F24+J24+N24</f>
        <v>7004607.3300000001</v>
      </c>
      <c r="D24" s="22">
        <v>0</v>
      </c>
      <c r="E24" s="16">
        <v>642.29999999999995</v>
      </c>
      <c r="F24" s="15">
        <v>2615325.2999999998</v>
      </c>
      <c r="G24" s="20">
        <v>0</v>
      </c>
      <c r="H24" s="22">
        <v>0</v>
      </c>
      <c r="I24" s="16">
        <v>525.6</v>
      </c>
      <c r="J24" s="15">
        <v>4154951.5</v>
      </c>
      <c r="K24" s="20">
        <v>0</v>
      </c>
      <c r="L24" s="22">
        <v>0</v>
      </c>
      <c r="M24" s="16">
        <v>2</v>
      </c>
      <c r="N24" s="15">
        <v>234330.53</v>
      </c>
      <c r="O24" s="20">
        <v>0</v>
      </c>
      <c r="P24" s="22">
        <v>0</v>
      </c>
      <c r="Q24" s="20">
        <v>0</v>
      </c>
      <c r="R24" s="22">
        <v>0</v>
      </c>
    </row>
    <row r="25" spans="1:18" ht="15.75" x14ac:dyDescent="0.25">
      <c r="A25" s="5" t="s">
        <v>79</v>
      </c>
      <c r="B25" s="3">
        <v>9</v>
      </c>
      <c r="C25" s="15">
        <f>D25+F25+H25+J25+L25+N25</f>
        <v>7322228.79</v>
      </c>
      <c r="D25" s="15">
        <v>2092496</v>
      </c>
      <c r="E25" s="16">
        <v>626.20000000000005</v>
      </c>
      <c r="F25" s="15">
        <v>901808</v>
      </c>
      <c r="G25" s="20">
        <v>360.1</v>
      </c>
      <c r="H25" s="15">
        <v>630512</v>
      </c>
      <c r="I25" s="16">
        <v>567.4</v>
      </c>
      <c r="J25" s="15">
        <v>1432844.8</v>
      </c>
      <c r="K25" s="20">
        <v>550</v>
      </c>
      <c r="L25" s="15">
        <v>1941273.6000000001</v>
      </c>
      <c r="M25" s="16">
        <v>2</v>
      </c>
      <c r="N25" s="15">
        <v>323294.39</v>
      </c>
      <c r="O25" s="20">
        <v>0</v>
      </c>
      <c r="P25" s="22">
        <v>0</v>
      </c>
      <c r="Q25" s="20">
        <v>0</v>
      </c>
      <c r="R25" s="22">
        <v>0</v>
      </c>
    </row>
    <row r="26" spans="1:18" s="14" customFormat="1" ht="30" customHeight="1" x14ac:dyDescent="0.25">
      <c r="A26" s="116" t="s">
        <v>57</v>
      </c>
      <c r="B26" s="116"/>
      <c r="C26" s="17">
        <f>C23+C24+C25</f>
        <v>21623064.350000001</v>
      </c>
      <c r="D26" s="17">
        <f t="shared" ref="D26:R26" si="6">D23+D24+D25</f>
        <v>2092496</v>
      </c>
      <c r="E26" s="18">
        <f t="shared" si="6"/>
        <v>1911.8</v>
      </c>
      <c r="F26" s="17">
        <f t="shared" si="6"/>
        <v>6240866.2999999998</v>
      </c>
      <c r="G26" s="21">
        <f t="shared" si="6"/>
        <v>360.1</v>
      </c>
      <c r="H26" s="17">
        <f t="shared" si="6"/>
        <v>630512</v>
      </c>
      <c r="I26" s="18">
        <f t="shared" si="6"/>
        <v>1781.9</v>
      </c>
      <c r="J26" s="17">
        <f t="shared" si="6"/>
        <v>9916179.8000000007</v>
      </c>
      <c r="K26" s="18">
        <f t="shared" si="6"/>
        <v>550</v>
      </c>
      <c r="L26" s="17">
        <f t="shared" si="6"/>
        <v>1941273.6000000001</v>
      </c>
      <c r="M26" s="23">
        <f t="shared" si="6"/>
        <v>6</v>
      </c>
      <c r="N26" s="17">
        <f t="shared" si="6"/>
        <v>801736.65</v>
      </c>
      <c r="O26" s="18">
        <f t="shared" si="6"/>
        <v>0</v>
      </c>
      <c r="P26" s="17">
        <f t="shared" si="6"/>
        <v>0</v>
      </c>
      <c r="Q26" s="18">
        <f t="shared" si="6"/>
        <v>0</v>
      </c>
      <c r="R26" s="17">
        <f t="shared" si="6"/>
        <v>0</v>
      </c>
    </row>
  </sheetData>
  <mergeCells count="22">
    <mergeCell ref="O4:P4"/>
    <mergeCell ref="E4:F4"/>
    <mergeCell ref="G4:H4"/>
    <mergeCell ref="I4:J4"/>
    <mergeCell ref="K4:L4"/>
    <mergeCell ref="M4:N4"/>
    <mergeCell ref="A19:R19"/>
    <mergeCell ref="A21:B21"/>
    <mergeCell ref="A22:R22"/>
    <mergeCell ref="A26:B26"/>
    <mergeCell ref="A1:R1"/>
    <mergeCell ref="A2:R2"/>
    <mergeCell ref="Q4:R4"/>
    <mergeCell ref="A7:B7"/>
    <mergeCell ref="A8:R8"/>
    <mergeCell ref="A11:B11"/>
    <mergeCell ref="A12:R12"/>
    <mergeCell ref="A18:B18"/>
    <mergeCell ref="A3:B5"/>
    <mergeCell ref="C3:C4"/>
    <mergeCell ref="D3:L3"/>
    <mergeCell ref="M3:R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U51"/>
  <sheetViews>
    <sheetView tabSelected="1" zoomScale="85" zoomScaleNormal="85" zoomScaleSheetLayoutView="100" workbookViewId="0">
      <selection activeCell="H4" sqref="H4:H6"/>
    </sheetView>
  </sheetViews>
  <sheetFormatPr defaultRowHeight="15.75" x14ac:dyDescent="0.25"/>
  <cols>
    <col min="1" max="1" width="5" style="32" customWidth="1"/>
    <col min="2" max="2" width="23" style="43" customWidth="1"/>
    <col min="3" max="3" width="13.42578125" style="43" customWidth="1"/>
    <col min="4" max="4" width="11.7109375" style="43" customWidth="1"/>
    <col min="5" max="5" width="10.5703125" style="43" customWidth="1"/>
    <col min="6" max="6" width="6.28515625" style="43" customWidth="1"/>
    <col min="7" max="7" width="6.42578125" style="43" customWidth="1"/>
    <col min="8" max="8" width="13.5703125" style="43" customWidth="1"/>
    <col min="9" max="9" width="11" style="43" customWidth="1"/>
    <col min="10" max="10" width="10" style="43" customWidth="1"/>
    <col min="11" max="11" width="10.28515625" style="43" customWidth="1"/>
    <col min="12" max="12" width="16.42578125" style="43" customWidth="1"/>
    <col min="13" max="13" width="19.85546875" style="43" customWidth="1"/>
    <col min="14" max="14" width="14" style="43" customWidth="1"/>
    <col min="15" max="15" width="14.7109375" style="43" customWidth="1"/>
    <col min="16" max="16" width="15.7109375" style="43" customWidth="1"/>
    <col min="17" max="17" width="12" style="43" customWidth="1"/>
    <col min="18" max="18" width="12.140625" style="43" customWidth="1"/>
    <col min="19" max="19" width="8.28515625" style="43" customWidth="1"/>
    <col min="20" max="20" width="12.7109375" style="32" customWidth="1"/>
    <col min="21" max="21" width="15.140625" style="32" bestFit="1" customWidth="1"/>
    <col min="22" max="16384" width="9.140625" style="32"/>
  </cols>
  <sheetData>
    <row r="1" spans="1:21" x14ac:dyDescent="0.25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</row>
    <row r="2" spans="1:21" ht="37.5" customHeight="1" x14ac:dyDescent="0.25">
      <c r="A2" s="131" t="s">
        <v>114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</row>
    <row r="3" spans="1:21" x14ac:dyDescent="0.25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</row>
    <row r="4" spans="1:21" ht="29.25" customHeight="1" x14ac:dyDescent="0.25">
      <c r="A4" s="126" t="s">
        <v>0</v>
      </c>
      <c r="B4" s="126" t="s">
        <v>1</v>
      </c>
      <c r="C4" s="126" t="s">
        <v>2</v>
      </c>
      <c r="D4" s="126"/>
      <c r="E4" s="126" t="s">
        <v>3</v>
      </c>
      <c r="F4" s="126" t="s">
        <v>4</v>
      </c>
      <c r="G4" s="126" t="s">
        <v>5</v>
      </c>
      <c r="H4" s="126" t="s">
        <v>6</v>
      </c>
      <c r="I4" s="126" t="s">
        <v>7</v>
      </c>
      <c r="J4" s="126"/>
      <c r="K4" s="126" t="s">
        <v>8</v>
      </c>
      <c r="L4" s="126" t="s">
        <v>9</v>
      </c>
      <c r="M4" s="126"/>
      <c r="N4" s="126"/>
      <c r="O4" s="126"/>
      <c r="P4" s="126"/>
      <c r="Q4" s="123" t="s">
        <v>10</v>
      </c>
      <c r="R4" s="123" t="s">
        <v>11</v>
      </c>
      <c r="S4" s="126" t="s">
        <v>12</v>
      </c>
    </row>
    <row r="5" spans="1:21" x14ac:dyDescent="0.25">
      <c r="A5" s="126"/>
      <c r="B5" s="126"/>
      <c r="C5" s="126" t="s">
        <v>13</v>
      </c>
      <c r="D5" s="126" t="s">
        <v>14</v>
      </c>
      <c r="E5" s="126"/>
      <c r="F5" s="126"/>
      <c r="G5" s="126"/>
      <c r="H5" s="126"/>
      <c r="I5" s="126" t="s">
        <v>15</v>
      </c>
      <c r="J5" s="126" t="s">
        <v>16</v>
      </c>
      <c r="K5" s="126"/>
      <c r="L5" s="126" t="s">
        <v>15</v>
      </c>
      <c r="M5" s="127" t="s">
        <v>17</v>
      </c>
      <c r="N5" s="128"/>
      <c r="O5" s="128"/>
      <c r="P5" s="129"/>
      <c r="Q5" s="124"/>
      <c r="R5" s="124"/>
      <c r="S5" s="126"/>
    </row>
    <row r="6" spans="1:21" ht="94.5" customHeight="1" x14ac:dyDescent="0.25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70" t="s">
        <v>18</v>
      </c>
      <c r="N6" s="70" t="s">
        <v>19</v>
      </c>
      <c r="O6" s="70" t="s">
        <v>20</v>
      </c>
      <c r="P6" s="70" t="s">
        <v>21</v>
      </c>
      <c r="Q6" s="125"/>
      <c r="R6" s="125"/>
      <c r="S6" s="126"/>
      <c r="U6" s="33"/>
    </row>
    <row r="7" spans="1:21" x14ac:dyDescent="0.25">
      <c r="A7" s="126"/>
      <c r="B7" s="126"/>
      <c r="C7" s="126"/>
      <c r="D7" s="126"/>
      <c r="E7" s="126"/>
      <c r="F7" s="126"/>
      <c r="G7" s="126"/>
      <c r="H7" s="70" t="s">
        <v>22</v>
      </c>
      <c r="I7" s="70" t="s">
        <v>22</v>
      </c>
      <c r="J7" s="70" t="s">
        <v>22</v>
      </c>
      <c r="K7" s="70" t="s">
        <v>23</v>
      </c>
      <c r="L7" s="70" t="s">
        <v>24</v>
      </c>
      <c r="M7" s="70" t="s">
        <v>24</v>
      </c>
      <c r="N7" s="70" t="s">
        <v>24</v>
      </c>
      <c r="O7" s="70" t="s">
        <v>24</v>
      </c>
      <c r="P7" s="70" t="s">
        <v>24</v>
      </c>
      <c r="Q7" s="70" t="s">
        <v>25</v>
      </c>
      <c r="R7" s="70" t="s">
        <v>25</v>
      </c>
      <c r="S7" s="126"/>
      <c r="U7" s="33"/>
    </row>
    <row r="8" spans="1:21" x14ac:dyDescent="0.25">
      <c r="A8" s="70">
        <v>1</v>
      </c>
      <c r="B8" s="70">
        <v>2</v>
      </c>
      <c r="C8" s="70">
        <v>3</v>
      </c>
      <c r="D8" s="70">
        <v>4</v>
      </c>
      <c r="E8" s="70">
        <v>5</v>
      </c>
      <c r="F8" s="70">
        <v>6</v>
      </c>
      <c r="G8" s="70">
        <v>7</v>
      </c>
      <c r="H8" s="70">
        <v>8</v>
      </c>
      <c r="I8" s="70">
        <v>9</v>
      </c>
      <c r="J8" s="70">
        <v>10</v>
      </c>
      <c r="K8" s="70">
        <v>11</v>
      </c>
      <c r="L8" s="70">
        <v>12</v>
      </c>
      <c r="M8" s="70">
        <v>13</v>
      </c>
      <c r="N8" s="70">
        <v>14</v>
      </c>
      <c r="O8" s="70">
        <v>15</v>
      </c>
      <c r="P8" s="70">
        <v>16</v>
      </c>
      <c r="Q8" s="70">
        <v>17</v>
      </c>
      <c r="R8" s="70">
        <v>18</v>
      </c>
      <c r="S8" s="70">
        <v>19</v>
      </c>
    </row>
    <row r="9" spans="1:21" s="34" customFormat="1" x14ac:dyDescent="0.25">
      <c r="A9" s="71"/>
      <c r="B9" s="72" t="s">
        <v>26</v>
      </c>
      <c r="C9" s="72" t="s">
        <v>27</v>
      </c>
      <c r="D9" s="72" t="s">
        <v>27</v>
      </c>
      <c r="E9" s="72" t="s">
        <v>27</v>
      </c>
      <c r="F9" s="72" t="s">
        <v>27</v>
      </c>
      <c r="G9" s="72" t="s">
        <v>27</v>
      </c>
      <c r="H9" s="73">
        <f>H13+H17+H21+H24+H27+H30+H33+H36</f>
        <v>17286.3</v>
      </c>
      <c r="I9" s="73">
        <f t="shared" ref="I9:P9" si="0">I13+I17+I21+I24+I27+I30+I33+I36</f>
        <v>14266.499999999998</v>
      </c>
      <c r="J9" s="73">
        <f t="shared" si="0"/>
        <v>5131.9000000000005</v>
      </c>
      <c r="K9" s="73">
        <f t="shared" si="0"/>
        <v>688</v>
      </c>
      <c r="L9" s="73">
        <f t="shared" si="0"/>
        <v>73479015.409999996</v>
      </c>
      <c r="M9" s="73">
        <f t="shared" si="0"/>
        <v>17688121.77</v>
      </c>
      <c r="N9" s="73">
        <f t="shared" si="0"/>
        <v>9646308.8000000007</v>
      </c>
      <c r="O9" s="77">
        <f>O13+O17+O21+O24+O27+O30+O33+O36</f>
        <v>326013.63</v>
      </c>
      <c r="P9" s="73">
        <f t="shared" si="0"/>
        <v>45818571.210000001</v>
      </c>
      <c r="Q9" s="72" t="s">
        <v>27</v>
      </c>
      <c r="R9" s="72" t="s">
        <v>27</v>
      </c>
      <c r="S9" s="72" t="s">
        <v>27</v>
      </c>
    </row>
    <row r="10" spans="1:21" x14ac:dyDescent="0.25">
      <c r="A10" s="71"/>
      <c r="B10" s="118" t="s">
        <v>28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</row>
    <row r="11" spans="1:21" ht="38.25" x14ac:dyDescent="0.25">
      <c r="A11" s="70" t="s">
        <v>29</v>
      </c>
      <c r="B11" s="70" t="s">
        <v>30</v>
      </c>
      <c r="C11" s="74">
        <v>28399</v>
      </c>
      <c r="D11" s="74">
        <v>40118</v>
      </c>
      <c r="E11" s="70" t="s">
        <v>31</v>
      </c>
      <c r="F11" s="70">
        <v>5</v>
      </c>
      <c r="G11" s="70">
        <v>4</v>
      </c>
      <c r="H11" s="75">
        <v>3498.7</v>
      </c>
      <c r="I11" s="75">
        <v>3137.9</v>
      </c>
      <c r="J11" s="75">
        <v>549.20000000000005</v>
      </c>
      <c r="K11" s="75">
        <v>116</v>
      </c>
      <c r="L11" s="75">
        <f>M11+N11+O11+P11</f>
        <v>7716815.5118396822</v>
      </c>
      <c r="M11" s="75">
        <v>4803699.9613938611</v>
      </c>
      <c r="N11" s="75">
        <v>2586607.6687366772</v>
      </c>
      <c r="O11" s="75">
        <v>163253.94085457129</v>
      </c>
      <c r="P11" s="75">
        <v>163253.94085457129</v>
      </c>
      <c r="Q11" s="76">
        <f>L11/I11</f>
        <v>2459.2292653812046</v>
      </c>
      <c r="R11" s="76">
        <v>30917</v>
      </c>
      <c r="S11" s="70" t="s">
        <v>32</v>
      </c>
      <c r="T11" s="38"/>
    </row>
    <row r="12" spans="1:21" ht="38.25" x14ac:dyDescent="0.25">
      <c r="A12" s="70" t="s">
        <v>33</v>
      </c>
      <c r="B12" s="70" t="s">
        <v>34</v>
      </c>
      <c r="C12" s="74">
        <v>31686</v>
      </c>
      <c r="D12" s="74">
        <v>41082</v>
      </c>
      <c r="E12" s="70" t="s">
        <v>31</v>
      </c>
      <c r="F12" s="70">
        <v>5</v>
      </c>
      <c r="G12" s="70">
        <v>4</v>
      </c>
      <c r="H12" s="75">
        <v>3560.6</v>
      </c>
      <c r="I12" s="75">
        <v>3128.4</v>
      </c>
      <c r="J12" s="75">
        <v>587.1</v>
      </c>
      <c r="K12" s="75">
        <v>134</v>
      </c>
      <c r="L12" s="75">
        <f>M12+N12+O12+P12</f>
        <v>16667001.358160321</v>
      </c>
      <c r="M12" s="75">
        <v>10621963.288606139</v>
      </c>
      <c r="N12" s="75">
        <v>5719518.6912633236</v>
      </c>
      <c r="O12" s="75">
        <v>162759.68914542874</v>
      </c>
      <c r="P12" s="75">
        <v>162759.68914542874</v>
      </c>
      <c r="Q12" s="76">
        <f>L12/I12</f>
        <v>5327.6439579850148</v>
      </c>
      <c r="R12" s="76">
        <v>30917</v>
      </c>
      <c r="S12" s="70" t="s">
        <v>32</v>
      </c>
    </row>
    <row r="13" spans="1:21" s="34" customFormat="1" ht="31.5" customHeight="1" x14ac:dyDescent="0.25">
      <c r="A13" s="120" t="s">
        <v>35</v>
      </c>
      <c r="B13" s="121"/>
      <c r="C13" s="72" t="s">
        <v>27</v>
      </c>
      <c r="D13" s="72" t="s">
        <v>27</v>
      </c>
      <c r="E13" s="72" t="s">
        <v>27</v>
      </c>
      <c r="F13" s="72" t="s">
        <v>27</v>
      </c>
      <c r="G13" s="72" t="s">
        <v>27</v>
      </c>
      <c r="H13" s="73">
        <f>H11+H12</f>
        <v>7059.2999999999993</v>
      </c>
      <c r="I13" s="73">
        <f t="shared" ref="I13:K13" si="1">I11+I12</f>
        <v>6266.3</v>
      </c>
      <c r="J13" s="73">
        <f t="shared" si="1"/>
        <v>1136.3000000000002</v>
      </c>
      <c r="K13" s="73">
        <f t="shared" si="1"/>
        <v>250</v>
      </c>
      <c r="L13" s="77">
        <f>M13+N13+O13+P13</f>
        <v>24383816.869999997</v>
      </c>
      <c r="M13" s="77">
        <f>SUM(M11:M12)</f>
        <v>15425663.25</v>
      </c>
      <c r="N13" s="77">
        <f>SUM(N11:N12)</f>
        <v>8306126.3600000013</v>
      </c>
      <c r="O13" s="77">
        <f>SUM(O11:O12)</f>
        <v>326013.63</v>
      </c>
      <c r="P13" s="77">
        <f>SUM(P11:P12)</f>
        <v>326013.63</v>
      </c>
      <c r="Q13" s="72" t="s">
        <v>27</v>
      </c>
      <c r="R13" s="72" t="s">
        <v>27</v>
      </c>
      <c r="S13" s="72" t="s">
        <v>27</v>
      </c>
      <c r="T13" s="35"/>
    </row>
    <row r="14" spans="1:21" x14ac:dyDescent="0.25">
      <c r="A14" s="71"/>
      <c r="B14" s="118" t="s">
        <v>84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U14" s="38"/>
    </row>
    <row r="15" spans="1:21" ht="38.25" x14ac:dyDescent="0.25">
      <c r="A15" s="78">
        <v>1</v>
      </c>
      <c r="B15" s="78" t="s">
        <v>110</v>
      </c>
      <c r="C15" s="78">
        <v>1977</v>
      </c>
      <c r="D15" s="78">
        <v>2009</v>
      </c>
      <c r="E15" s="79" t="s">
        <v>85</v>
      </c>
      <c r="F15" s="80">
        <v>5</v>
      </c>
      <c r="G15" s="80">
        <v>2</v>
      </c>
      <c r="H15" s="79">
        <v>2068.9</v>
      </c>
      <c r="I15" s="79">
        <v>1510.5</v>
      </c>
      <c r="J15" s="78">
        <v>1420.8</v>
      </c>
      <c r="K15" s="78">
        <v>141</v>
      </c>
      <c r="L15" s="79">
        <f>SUM(M15:P15)</f>
        <v>3231700.26</v>
      </c>
      <c r="M15" s="81">
        <v>0</v>
      </c>
      <c r="N15" s="81">
        <v>0</v>
      </c>
      <c r="O15" s="81">
        <v>0</v>
      </c>
      <c r="P15" s="79">
        <v>3231700.26</v>
      </c>
      <c r="Q15" s="80">
        <f>L15/I15</f>
        <v>2139.49040714995</v>
      </c>
      <c r="R15" s="80">
        <f>3543+1230</f>
        <v>4773</v>
      </c>
      <c r="S15" s="78" t="s">
        <v>86</v>
      </c>
    </row>
    <row r="16" spans="1:21" ht="38.25" x14ac:dyDescent="0.25">
      <c r="A16" s="78">
        <v>2</v>
      </c>
      <c r="B16" s="78" t="s">
        <v>111</v>
      </c>
      <c r="C16" s="78">
        <v>1983</v>
      </c>
      <c r="D16" s="78">
        <v>2009</v>
      </c>
      <c r="E16" s="79" t="s">
        <v>85</v>
      </c>
      <c r="F16" s="80">
        <v>5</v>
      </c>
      <c r="G16" s="80">
        <v>2</v>
      </c>
      <c r="H16" s="79">
        <v>2097.6999999999998</v>
      </c>
      <c r="I16" s="79">
        <v>1554</v>
      </c>
      <c r="J16" s="78">
        <v>1233.4000000000001</v>
      </c>
      <c r="K16" s="78">
        <v>134</v>
      </c>
      <c r="L16" s="79">
        <f t="shared" ref="L16" si="2">SUM(M16:P16)</f>
        <v>3231700.26</v>
      </c>
      <c r="M16" s="81">
        <v>0</v>
      </c>
      <c r="N16" s="81">
        <v>0</v>
      </c>
      <c r="O16" s="81">
        <v>0</v>
      </c>
      <c r="P16" s="79">
        <v>3231700.26</v>
      </c>
      <c r="Q16" s="80">
        <f>L16/I16</f>
        <v>2079.6011969111969</v>
      </c>
      <c r="R16" s="80">
        <f>3543+1230</f>
        <v>4773</v>
      </c>
      <c r="S16" s="78" t="s">
        <v>86</v>
      </c>
    </row>
    <row r="17" spans="1:20" s="34" customFormat="1" ht="31.5" customHeight="1" x14ac:dyDescent="0.25">
      <c r="A17" s="122" t="s">
        <v>87</v>
      </c>
      <c r="B17" s="122"/>
      <c r="C17" s="82" t="s">
        <v>27</v>
      </c>
      <c r="D17" s="82" t="s">
        <v>27</v>
      </c>
      <c r="E17" s="82" t="s">
        <v>27</v>
      </c>
      <c r="F17" s="82" t="s">
        <v>27</v>
      </c>
      <c r="G17" s="82" t="s">
        <v>27</v>
      </c>
      <c r="H17" s="83">
        <f>H15+H16</f>
        <v>4166.6000000000004</v>
      </c>
      <c r="I17" s="83">
        <f t="shared" ref="I17:K17" si="3">I15+I16</f>
        <v>3064.5</v>
      </c>
      <c r="J17" s="83">
        <f t="shared" si="3"/>
        <v>2654.2</v>
      </c>
      <c r="K17" s="84">
        <f t="shared" si="3"/>
        <v>275</v>
      </c>
      <c r="L17" s="78">
        <f>(L15+L16)</f>
        <v>6463400.5199999996</v>
      </c>
      <c r="M17" s="85">
        <f>M15+M16</f>
        <v>0</v>
      </c>
      <c r="N17" s="85">
        <f t="shared" ref="N17:O17" si="4">N15+N16</f>
        <v>0</v>
      </c>
      <c r="O17" s="85">
        <f t="shared" si="4"/>
        <v>0</v>
      </c>
      <c r="P17" s="83">
        <f>(P15+P16)</f>
        <v>6463400.5199999996</v>
      </c>
      <c r="Q17" s="82" t="s">
        <v>27</v>
      </c>
      <c r="R17" s="82" t="s">
        <v>27</v>
      </c>
      <c r="S17" s="82" t="s">
        <v>27</v>
      </c>
      <c r="T17" s="35"/>
    </row>
    <row r="18" spans="1:20" x14ac:dyDescent="0.25">
      <c r="A18" s="86"/>
      <c r="B18" s="119" t="s">
        <v>91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</row>
    <row r="19" spans="1:20" ht="38.25" x14ac:dyDescent="0.25">
      <c r="A19" s="87">
        <v>1</v>
      </c>
      <c r="B19" s="70" t="s">
        <v>92</v>
      </c>
      <c r="C19" s="87">
        <v>1964</v>
      </c>
      <c r="D19" s="87">
        <v>2010</v>
      </c>
      <c r="E19" s="87" t="s">
        <v>31</v>
      </c>
      <c r="F19" s="87">
        <v>3</v>
      </c>
      <c r="G19" s="87">
        <v>2</v>
      </c>
      <c r="H19" s="88">
        <v>1035</v>
      </c>
      <c r="I19" s="87">
        <v>829.3</v>
      </c>
      <c r="J19" s="87">
        <v>343.9</v>
      </c>
      <c r="K19" s="87">
        <v>18</v>
      </c>
      <c r="L19" s="88">
        <f>SUM(M19:P19)</f>
        <v>5362216.3</v>
      </c>
      <c r="M19" s="89">
        <v>0</v>
      </c>
      <c r="N19" s="89">
        <v>0</v>
      </c>
      <c r="O19" s="89">
        <v>0</v>
      </c>
      <c r="P19" s="88">
        <v>5362216.3</v>
      </c>
      <c r="Q19" s="90">
        <f>L19/I19</f>
        <v>6465.954781140721</v>
      </c>
      <c r="R19" s="90">
        <v>14499</v>
      </c>
      <c r="S19" s="78" t="s">
        <v>86</v>
      </c>
    </row>
    <row r="20" spans="1:20" s="34" customFormat="1" ht="31.5" customHeight="1" x14ac:dyDescent="0.25">
      <c r="A20" s="87">
        <v>2</v>
      </c>
      <c r="B20" s="70" t="s">
        <v>93</v>
      </c>
      <c r="C20" s="87">
        <v>1964</v>
      </c>
      <c r="D20" s="87">
        <v>2010</v>
      </c>
      <c r="E20" s="87" t="s">
        <v>31</v>
      </c>
      <c r="F20" s="87">
        <v>3</v>
      </c>
      <c r="G20" s="87">
        <v>2</v>
      </c>
      <c r="H20" s="88">
        <v>1014</v>
      </c>
      <c r="I20" s="88">
        <v>703</v>
      </c>
      <c r="J20" s="87">
        <v>176.7</v>
      </c>
      <c r="K20" s="87">
        <v>20</v>
      </c>
      <c r="L20" s="88">
        <f>SUM(M20:P20)</f>
        <v>3804751.3</v>
      </c>
      <c r="M20" s="89">
        <v>0</v>
      </c>
      <c r="N20" s="89">
        <v>0</v>
      </c>
      <c r="O20" s="89">
        <v>0</v>
      </c>
      <c r="P20" s="88">
        <v>3804751.3</v>
      </c>
      <c r="Q20" s="90">
        <f>L20/I20</f>
        <v>5412.1640113798003</v>
      </c>
      <c r="R20" s="90">
        <v>14499</v>
      </c>
      <c r="S20" s="78" t="s">
        <v>86</v>
      </c>
    </row>
    <row r="21" spans="1:20" s="34" customFormat="1" ht="31.5" customHeight="1" x14ac:dyDescent="0.25">
      <c r="A21" s="119" t="s">
        <v>94</v>
      </c>
      <c r="B21" s="119"/>
      <c r="C21" s="91" t="s">
        <v>27</v>
      </c>
      <c r="D21" s="91" t="s">
        <v>27</v>
      </c>
      <c r="E21" s="91" t="s">
        <v>27</v>
      </c>
      <c r="F21" s="91" t="s">
        <v>27</v>
      </c>
      <c r="G21" s="91" t="s">
        <v>27</v>
      </c>
      <c r="H21" s="92">
        <f>H19+H20</f>
        <v>2049</v>
      </c>
      <c r="I21" s="92">
        <f>I19+I20</f>
        <v>1532.3</v>
      </c>
      <c r="J21" s="92">
        <f>J19+J20</f>
        <v>520.59999999999991</v>
      </c>
      <c r="K21" s="93">
        <f>K19+K20</f>
        <v>38</v>
      </c>
      <c r="L21" s="88">
        <f>(L19+L20)</f>
        <v>9166967.5999999996</v>
      </c>
      <c r="M21" s="94">
        <f>M19+M20</f>
        <v>0</v>
      </c>
      <c r="N21" s="94">
        <f t="shared" ref="N21" si="5">N19+N20</f>
        <v>0</v>
      </c>
      <c r="O21" s="94">
        <f t="shared" ref="O21" si="6">O19+O20</f>
        <v>0</v>
      </c>
      <c r="P21" s="92">
        <f>(P19+P20)</f>
        <v>9166967.5999999996</v>
      </c>
      <c r="Q21" s="91" t="s">
        <v>27</v>
      </c>
      <c r="R21" s="91" t="s">
        <v>27</v>
      </c>
      <c r="S21" s="91" t="s">
        <v>27</v>
      </c>
      <c r="T21" s="35"/>
    </row>
    <row r="22" spans="1:20" s="34" customFormat="1" x14ac:dyDescent="0.25">
      <c r="A22" s="87"/>
      <c r="B22" s="119" t="s">
        <v>98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35"/>
    </row>
    <row r="23" spans="1:20" s="34" customFormat="1" ht="31.5" customHeight="1" x14ac:dyDescent="0.25">
      <c r="A23" s="87">
        <v>1</v>
      </c>
      <c r="B23" s="70" t="s">
        <v>99</v>
      </c>
      <c r="C23" s="95">
        <v>1976</v>
      </c>
      <c r="D23" s="95">
        <v>2009</v>
      </c>
      <c r="E23" s="95" t="s">
        <v>85</v>
      </c>
      <c r="F23" s="95">
        <v>4</v>
      </c>
      <c r="G23" s="95">
        <v>2</v>
      </c>
      <c r="H23" s="95">
        <v>1377.1</v>
      </c>
      <c r="I23" s="95">
        <v>1252.2</v>
      </c>
      <c r="J23" s="95">
        <v>370.5</v>
      </c>
      <c r="K23" s="90">
        <v>25</v>
      </c>
      <c r="L23" s="88">
        <f t="shared" ref="L23" si="7">SUM(M23:P23)</f>
        <v>8724318.1999999993</v>
      </c>
      <c r="M23" s="89">
        <v>0</v>
      </c>
      <c r="N23" s="89">
        <v>0</v>
      </c>
      <c r="O23" s="89">
        <v>0</v>
      </c>
      <c r="P23" s="88">
        <v>8724318.1999999993</v>
      </c>
      <c r="Q23" s="90">
        <f>L23/I23</f>
        <v>6967.1923015492721</v>
      </c>
      <c r="R23" s="90">
        <f>8177+1230</f>
        <v>9407</v>
      </c>
      <c r="S23" s="78" t="s">
        <v>86</v>
      </c>
      <c r="T23" s="35"/>
    </row>
    <row r="24" spans="1:20" s="34" customFormat="1" ht="31.5" customHeight="1" x14ac:dyDescent="0.25">
      <c r="A24" s="119" t="s">
        <v>104</v>
      </c>
      <c r="B24" s="119"/>
      <c r="C24" s="91" t="s">
        <v>27</v>
      </c>
      <c r="D24" s="91" t="s">
        <v>27</v>
      </c>
      <c r="E24" s="91" t="s">
        <v>27</v>
      </c>
      <c r="F24" s="91" t="s">
        <v>27</v>
      </c>
      <c r="G24" s="91" t="s">
        <v>27</v>
      </c>
      <c r="H24" s="92">
        <f>H22+H23</f>
        <v>1377.1</v>
      </c>
      <c r="I24" s="92">
        <f t="shared" ref="I24:K24" si="8">I22+I23</f>
        <v>1252.2</v>
      </c>
      <c r="J24" s="92">
        <f t="shared" si="8"/>
        <v>370.5</v>
      </c>
      <c r="K24" s="93">
        <f t="shared" si="8"/>
        <v>25</v>
      </c>
      <c r="L24" s="92">
        <f>(L22+L23)</f>
        <v>8724318.1999999993</v>
      </c>
      <c r="M24" s="94">
        <f>M23</f>
        <v>0</v>
      </c>
      <c r="N24" s="94">
        <f t="shared" ref="N24:O24" si="9">N23</f>
        <v>0</v>
      </c>
      <c r="O24" s="94">
        <f t="shared" si="9"/>
        <v>0</v>
      </c>
      <c r="P24" s="92">
        <f>(P22+P23)</f>
        <v>8724318.1999999993</v>
      </c>
      <c r="Q24" s="91" t="s">
        <v>27</v>
      </c>
      <c r="R24" s="91" t="s">
        <v>27</v>
      </c>
      <c r="S24" s="91" t="s">
        <v>27</v>
      </c>
      <c r="T24" s="35"/>
    </row>
    <row r="25" spans="1:20" s="34" customFormat="1" x14ac:dyDescent="0.25">
      <c r="A25" s="87"/>
      <c r="B25" s="119" t="s">
        <v>96</v>
      </c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35"/>
    </row>
    <row r="26" spans="1:20" s="34" customFormat="1" ht="38.25" x14ac:dyDescent="0.25">
      <c r="A26" s="87">
        <v>1</v>
      </c>
      <c r="B26" s="70" t="s">
        <v>97</v>
      </c>
      <c r="C26" s="87">
        <v>1947</v>
      </c>
      <c r="D26" s="87">
        <v>2004</v>
      </c>
      <c r="E26" s="87" t="s">
        <v>38</v>
      </c>
      <c r="F26" s="91">
        <v>2</v>
      </c>
      <c r="G26" s="91">
        <v>2</v>
      </c>
      <c r="H26" s="95">
        <v>646.9</v>
      </c>
      <c r="I26" s="95">
        <v>590.9</v>
      </c>
      <c r="J26" s="95">
        <v>74.3</v>
      </c>
      <c r="K26" s="90">
        <v>2</v>
      </c>
      <c r="L26" s="88">
        <f t="shared" ref="L26" si="10">SUM(M26:P26)</f>
        <v>2839080.6</v>
      </c>
      <c r="M26" s="89">
        <v>0</v>
      </c>
      <c r="N26" s="89">
        <v>0</v>
      </c>
      <c r="O26" s="89">
        <v>0</v>
      </c>
      <c r="P26" s="88">
        <v>2839080.6</v>
      </c>
      <c r="Q26" s="90">
        <f>L26/I26</f>
        <v>4804.6718564901003</v>
      </c>
      <c r="R26" s="90">
        <f>7522+1180</f>
        <v>8702</v>
      </c>
      <c r="S26" s="78" t="s">
        <v>86</v>
      </c>
      <c r="T26" s="35"/>
    </row>
    <row r="27" spans="1:20" s="34" customFormat="1" ht="52.5" customHeight="1" x14ac:dyDescent="0.25">
      <c r="A27" s="119" t="s">
        <v>103</v>
      </c>
      <c r="B27" s="119"/>
      <c r="C27" s="91" t="s">
        <v>27</v>
      </c>
      <c r="D27" s="91" t="s">
        <v>27</v>
      </c>
      <c r="E27" s="91" t="s">
        <v>27</v>
      </c>
      <c r="F27" s="91" t="s">
        <v>27</v>
      </c>
      <c r="G27" s="91" t="s">
        <v>27</v>
      </c>
      <c r="H27" s="92">
        <f>H25+H26</f>
        <v>646.9</v>
      </c>
      <c r="I27" s="92">
        <f t="shared" ref="I27:K27" si="11">I25+I26</f>
        <v>590.9</v>
      </c>
      <c r="J27" s="92">
        <f t="shared" si="11"/>
        <v>74.3</v>
      </c>
      <c r="K27" s="93">
        <f t="shared" si="11"/>
        <v>2</v>
      </c>
      <c r="L27" s="92">
        <f>(L25+L26)</f>
        <v>2839080.6</v>
      </c>
      <c r="M27" s="94">
        <f>M26</f>
        <v>0</v>
      </c>
      <c r="N27" s="94">
        <f t="shared" ref="N27:O27" si="12">N26</f>
        <v>0</v>
      </c>
      <c r="O27" s="94">
        <f t="shared" si="12"/>
        <v>0</v>
      </c>
      <c r="P27" s="92">
        <f>(P25+P26)</f>
        <v>2839080.6</v>
      </c>
      <c r="Q27" s="91" t="s">
        <v>27</v>
      </c>
      <c r="R27" s="91" t="s">
        <v>27</v>
      </c>
      <c r="S27" s="91" t="s">
        <v>27</v>
      </c>
      <c r="T27" s="35"/>
    </row>
    <row r="28" spans="1:20" x14ac:dyDescent="0.25">
      <c r="A28" s="86"/>
      <c r="B28" s="122" t="s">
        <v>101</v>
      </c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</row>
    <row r="29" spans="1:20" ht="38.25" x14ac:dyDescent="0.25">
      <c r="A29" s="87">
        <v>1</v>
      </c>
      <c r="B29" s="78" t="s">
        <v>95</v>
      </c>
      <c r="C29" s="96">
        <v>1952</v>
      </c>
      <c r="D29" s="96">
        <v>2008</v>
      </c>
      <c r="E29" s="78" t="s">
        <v>54</v>
      </c>
      <c r="F29" s="78">
        <v>2</v>
      </c>
      <c r="G29" s="78">
        <v>1</v>
      </c>
      <c r="H29" s="97">
        <v>822.4</v>
      </c>
      <c r="I29" s="97">
        <v>511.4</v>
      </c>
      <c r="J29" s="97">
        <v>262.7</v>
      </c>
      <c r="K29" s="78">
        <v>17</v>
      </c>
      <c r="L29" s="79">
        <f t="shared" ref="L29" si="13">SUM(M29:P29)</f>
        <v>6043146.5999999996</v>
      </c>
      <c r="M29" s="81">
        <v>0</v>
      </c>
      <c r="N29" s="81">
        <v>0</v>
      </c>
      <c r="O29" s="81">
        <v>0</v>
      </c>
      <c r="P29" s="79">
        <v>6043146.5999999996</v>
      </c>
      <c r="Q29" s="80">
        <v>11817</v>
      </c>
      <c r="R29" s="80">
        <v>9620</v>
      </c>
      <c r="S29" s="78" t="s">
        <v>86</v>
      </c>
    </row>
    <row r="30" spans="1:20" s="34" customFormat="1" ht="31.5" customHeight="1" x14ac:dyDescent="0.25">
      <c r="A30" s="119" t="s">
        <v>102</v>
      </c>
      <c r="B30" s="119"/>
      <c r="C30" s="91" t="s">
        <v>27</v>
      </c>
      <c r="D30" s="91" t="s">
        <v>27</v>
      </c>
      <c r="E30" s="91" t="s">
        <v>27</v>
      </c>
      <c r="F30" s="91" t="s">
        <v>27</v>
      </c>
      <c r="G30" s="91" t="s">
        <v>27</v>
      </c>
      <c r="H30" s="92">
        <f>H28+H29</f>
        <v>822.4</v>
      </c>
      <c r="I30" s="92">
        <f t="shared" ref="I30:K30" si="14">I28+I29</f>
        <v>511.4</v>
      </c>
      <c r="J30" s="92">
        <f t="shared" si="14"/>
        <v>262.7</v>
      </c>
      <c r="K30" s="93">
        <f t="shared" si="14"/>
        <v>17</v>
      </c>
      <c r="L30" s="92">
        <f>(L28+L29)</f>
        <v>6043146.5999999996</v>
      </c>
      <c r="M30" s="94">
        <f>M29</f>
        <v>0</v>
      </c>
      <c r="N30" s="94">
        <f t="shared" ref="N30:O30" si="15">N29</f>
        <v>0</v>
      </c>
      <c r="O30" s="94">
        <f t="shared" si="15"/>
        <v>0</v>
      </c>
      <c r="P30" s="92">
        <f>(P28+P29)</f>
        <v>6043146.5999999996</v>
      </c>
      <c r="Q30" s="91" t="s">
        <v>27</v>
      </c>
      <c r="R30" s="91" t="s">
        <v>27</v>
      </c>
      <c r="S30" s="91" t="s">
        <v>27</v>
      </c>
      <c r="T30" s="35"/>
    </row>
    <row r="31" spans="1:20" s="34" customFormat="1" x14ac:dyDescent="0.25">
      <c r="A31" s="87"/>
      <c r="B31" s="119" t="s">
        <v>100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35"/>
    </row>
    <row r="32" spans="1:20" ht="31.5" customHeight="1" x14ac:dyDescent="0.25">
      <c r="A32" s="78">
        <v>1</v>
      </c>
      <c r="B32" s="78" t="s">
        <v>53</v>
      </c>
      <c r="C32" s="98">
        <v>1975</v>
      </c>
      <c r="D32" s="98" t="s">
        <v>89</v>
      </c>
      <c r="E32" s="78" t="s">
        <v>38</v>
      </c>
      <c r="F32" s="98">
        <v>2</v>
      </c>
      <c r="G32" s="98">
        <v>3</v>
      </c>
      <c r="H32" s="98">
        <v>580.29999999999995</v>
      </c>
      <c r="I32" s="98">
        <v>524.4</v>
      </c>
      <c r="J32" s="98">
        <v>53.1</v>
      </c>
      <c r="K32" s="80">
        <v>49</v>
      </c>
      <c r="L32" s="79">
        <f t="shared" ref="L32" si="16">SUM(M32:P32)</f>
        <v>3469252.06</v>
      </c>
      <c r="M32" s="81">
        <v>0</v>
      </c>
      <c r="N32" s="81">
        <v>0</v>
      </c>
      <c r="O32" s="81">
        <v>0</v>
      </c>
      <c r="P32" s="79">
        <v>3469252.06</v>
      </c>
      <c r="Q32" s="80">
        <f>L32/I32</f>
        <v>6615.6599160945843</v>
      </c>
      <c r="R32" s="80">
        <f>7519+1180</f>
        <v>8699</v>
      </c>
      <c r="S32" s="78" t="s">
        <v>86</v>
      </c>
      <c r="T32" s="38"/>
    </row>
    <row r="33" spans="1:21" s="34" customFormat="1" ht="31.5" customHeight="1" x14ac:dyDescent="0.25">
      <c r="A33" s="119" t="s">
        <v>129</v>
      </c>
      <c r="B33" s="119"/>
      <c r="C33" s="91" t="s">
        <v>27</v>
      </c>
      <c r="D33" s="91" t="s">
        <v>27</v>
      </c>
      <c r="E33" s="91" t="s">
        <v>27</v>
      </c>
      <c r="F33" s="91" t="s">
        <v>27</v>
      </c>
      <c r="G33" s="91" t="s">
        <v>27</v>
      </c>
      <c r="H33" s="92">
        <f>H31+H32</f>
        <v>580.29999999999995</v>
      </c>
      <c r="I33" s="92">
        <f t="shared" ref="I33:K33" si="17">I31+I32</f>
        <v>524.4</v>
      </c>
      <c r="J33" s="92">
        <f t="shared" si="17"/>
        <v>53.1</v>
      </c>
      <c r="K33" s="93">
        <f t="shared" si="17"/>
        <v>49</v>
      </c>
      <c r="L33" s="92">
        <f>(L31+L32)</f>
        <v>3469252.06</v>
      </c>
      <c r="M33" s="94">
        <f>M32</f>
        <v>0</v>
      </c>
      <c r="N33" s="94">
        <f t="shared" ref="N33:O33" si="18">N32</f>
        <v>0</v>
      </c>
      <c r="O33" s="94">
        <f t="shared" si="18"/>
        <v>0</v>
      </c>
      <c r="P33" s="92">
        <f>(P31+P32)</f>
        <v>3469252.06</v>
      </c>
      <c r="Q33" s="91" t="s">
        <v>27</v>
      </c>
      <c r="R33" s="91" t="s">
        <v>27</v>
      </c>
      <c r="S33" s="91" t="s">
        <v>27</v>
      </c>
      <c r="T33" s="35"/>
    </row>
    <row r="34" spans="1:21" x14ac:dyDescent="0.25">
      <c r="A34" s="87"/>
      <c r="B34" s="119" t="s">
        <v>88</v>
      </c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</row>
    <row r="35" spans="1:21" ht="48.75" customHeight="1" x14ac:dyDescent="0.25">
      <c r="A35" s="78">
        <v>1</v>
      </c>
      <c r="B35" s="79" t="s">
        <v>133</v>
      </c>
      <c r="C35" s="79">
        <v>1975</v>
      </c>
      <c r="D35" s="79" t="s">
        <v>89</v>
      </c>
      <c r="E35" s="79" t="s">
        <v>134</v>
      </c>
      <c r="F35" s="98">
        <v>2</v>
      </c>
      <c r="G35" s="98">
        <v>3</v>
      </c>
      <c r="H35" s="79">
        <v>584.70000000000005</v>
      </c>
      <c r="I35" s="79">
        <v>524.5</v>
      </c>
      <c r="J35" s="79">
        <v>60.2</v>
      </c>
      <c r="K35" s="80">
        <v>32</v>
      </c>
      <c r="L35" s="79">
        <f>M35+N35+P35</f>
        <v>12389032.960000001</v>
      </c>
      <c r="M35" s="79">
        <f>2211015.22+51443.3</f>
        <v>2262458.52</v>
      </c>
      <c r="N35" s="79">
        <v>1340182.44</v>
      </c>
      <c r="O35" s="79" t="s">
        <v>89</v>
      </c>
      <c r="P35" s="79">
        <v>8786392</v>
      </c>
      <c r="Q35" s="79">
        <f>L35/I35</f>
        <v>23620.653879885605</v>
      </c>
      <c r="R35" s="79">
        <f>6569+8012+8147+1180</f>
        <v>23908</v>
      </c>
      <c r="S35" s="79" t="s">
        <v>39</v>
      </c>
      <c r="U35" s="102"/>
    </row>
    <row r="36" spans="1:21" s="34" customFormat="1" ht="31.5" customHeight="1" x14ac:dyDescent="0.25">
      <c r="A36" s="119" t="s">
        <v>130</v>
      </c>
      <c r="B36" s="119"/>
      <c r="C36" s="91" t="s">
        <v>27</v>
      </c>
      <c r="D36" s="91" t="s">
        <v>27</v>
      </c>
      <c r="E36" s="91" t="s">
        <v>27</v>
      </c>
      <c r="F36" s="91" t="s">
        <v>27</v>
      </c>
      <c r="G36" s="91" t="s">
        <v>27</v>
      </c>
      <c r="H36" s="92">
        <f>H34+H35</f>
        <v>584.70000000000005</v>
      </c>
      <c r="I36" s="92">
        <f t="shared" ref="I36:K36" si="19">I34+I35</f>
        <v>524.5</v>
      </c>
      <c r="J36" s="92">
        <f t="shared" si="19"/>
        <v>60.2</v>
      </c>
      <c r="K36" s="93">
        <f t="shared" si="19"/>
        <v>32</v>
      </c>
      <c r="L36" s="92">
        <f>(L34+L35)</f>
        <v>12389032.960000001</v>
      </c>
      <c r="M36" s="94">
        <f>M35</f>
        <v>2262458.52</v>
      </c>
      <c r="N36" s="94">
        <f>N35</f>
        <v>1340182.44</v>
      </c>
      <c r="O36" s="94">
        <v>0</v>
      </c>
      <c r="P36" s="92">
        <f>(P34+P35)</f>
        <v>8786392</v>
      </c>
      <c r="Q36" s="91" t="s">
        <v>27</v>
      </c>
      <c r="R36" s="91" t="s">
        <v>27</v>
      </c>
      <c r="S36" s="91" t="s">
        <v>27</v>
      </c>
      <c r="T36" s="35"/>
    </row>
    <row r="37" spans="1:21" x14ac:dyDescent="0.25">
      <c r="A37" s="71"/>
      <c r="B37" s="118" t="s">
        <v>58</v>
      </c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</row>
    <row r="38" spans="1:21" x14ac:dyDescent="0.25">
      <c r="A38" s="71"/>
      <c r="B38" s="118" t="s">
        <v>59</v>
      </c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</row>
    <row r="39" spans="1:21" s="34" customFormat="1" x14ac:dyDescent="0.25">
      <c r="A39" s="71"/>
      <c r="B39" s="72" t="s">
        <v>26</v>
      </c>
      <c r="C39" s="72" t="s">
        <v>27</v>
      </c>
      <c r="D39" s="72" t="s">
        <v>27</v>
      </c>
      <c r="E39" s="72" t="s">
        <v>27</v>
      </c>
      <c r="F39" s="72" t="s">
        <v>27</v>
      </c>
      <c r="G39" s="72" t="s">
        <v>27</v>
      </c>
      <c r="H39" s="73">
        <f>H40</f>
        <v>7059.2999999999993</v>
      </c>
      <c r="I39" s="73">
        <f t="shared" ref="I39:P39" si="20">I40</f>
        <v>6266.3</v>
      </c>
      <c r="J39" s="73">
        <f t="shared" si="20"/>
        <v>1136.3000000000002</v>
      </c>
      <c r="K39" s="99">
        <f t="shared" si="20"/>
        <v>250</v>
      </c>
      <c r="L39" s="73">
        <f t="shared" si="20"/>
        <v>24383816.869999997</v>
      </c>
      <c r="M39" s="73">
        <f t="shared" si="20"/>
        <v>15425663.25</v>
      </c>
      <c r="N39" s="73">
        <f t="shared" si="20"/>
        <v>8306126.3600000013</v>
      </c>
      <c r="O39" s="73">
        <f t="shared" si="20"/>
        <v>326013.63</v>
      </c>
      <c r="P39" s="73">
        <f t="shared" si="20"/>
        <v>326013.63</v>
      </c>
      <c r="Q39" s="72" t="s">
        <v>27</v>
      </c>
      <c r="R39" s="72" t="s">
        <v>27</v>
      </c>
      <c r="S39" s="72" t="s">
        <v>27</v>
      </c>
    </row>
    <row r="40" spans="1:21" ht="31.5" customHeight="1" x14ac:dyDescent="0.25">
      <c r="A40" s="70" t="s">
        <v>29</v>
      </c>
      <c r="B40" s="70" t="s">
        <v>35</v>
      </c>
      <c r="C40" s="70" t="s">
        <v>27</v>
      </c>
      <c r="D40" s="70" t="s">
        <v>27</v>
      </c>
      <c r="E40" s="70" t="s">
        <v>27</v>
      </c>
      <c r="F40" s="70" t="s">
        <v>27</v>
      </c>
      <c r="G40" s="70" t="s">
        <v>27</v>
      </c>
      <c r="H40" s="75">
        <f t="shared" ref="H40:P40" si="21">H13</f>
        <v>7059.2999999999993</v>
      </c>
      <c r="I40" s="75">
        <f t="shared" si="21"/>
        <v>6266.3</v>
      </c>
      <c r="J40" s="75">
        <f t="shared" si="21"/>
        <v>1136.3000000000002</v>
      </c>
      <c r="K40" s="76">
        <f t="shared" si="21"/>
        <v>250</v>
      </c>
      <c r="L40" s="75">
        <f t="shared" si="21"/>
        <v>24383816.869999997</v>
      </c>
      <c r="M40" s="75">
        <f t="shared" si="21"/>
        <v>15425663.25</v>
      </c>
      <c r="N40" s="75">
        <f t="shared" si="21"/>
        <v>8306126.3600000013</v>
      </c>
      <c r="O40" s="75">
        <f t="shared" si="21"/>
        <v>326013.63</v>
      </c>
      <c r="P40" s="75">
        <f t="shared" si="21"/>
        <v>326013.63</v>
      </c>
      <c r="Q40" s="70" t="s">
        <v>27</v>
      </c>
      <c r="R40" s="70" t="s">
        <v>27</v>
      </c>
      <c r="S40" s="70" t="s">
        <v>27</v>
      </c>
    </row>
    <row r="41" spans="1:21" x14ac:dyDescent="0.25">
      <c r="A41" s="71"/>
      <c r="B41" s="118" t="s">
        <v>60</v>
      </c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</row>
    <row r="42" spans="1:21" s="34" customFormat="1" x14ac:dyDescent="0.25">
      <c r="A42" s="71"/>
      <c r="B42" s="72" t="s">
        <v>26</v>
      </c>
      <c r="C42" s="72" t="s">
        <v>27</v>
      </c>
      <c r="D42" s="72" t="s">
        <v>27</v>
      </c>
      <c r="E42" s="72" t="s">
        <v>27</v>
      </c>
      <c r="F42" s="72" t="s">
        <v>27</v>
      </c>
      <c r="G42" s="72" t="s">
        <v>27</v>
      </c>
      <c r="H42" s="73">
        <f>H43+H44+H45+H46+H47+H48+H49</f>
        <v>10227</v>
      </c>
      <c r="I42" s="73">
        <f t="shared" ref="I42:P42" si="22">I43+I44+I45+I46+I47+I48+I49</f>
        <v>8000.1999999999989</v>
      </c>
      <c r="J42" s="73">
        <f t="shared" si="22"/>
        <v>3995.5999999999995</v>
      </c>
      <c r="K42" s="99">
        <f t="shared" si="22"/>
        <v>438</v>
      </c>
      <c r="L42" s="73">
        <f t="shared" si="22"/>
        <v>49095198.540000007</v>
      </c>
      <c r="M42" s="73">
        <f>M49</f>
        <v>2262458.52</v>
      </c>
      <c r="N42" s="73">
        <f>N49</f>
        <v>1340182.44</v>
      </c>
      <c r="O42" s="100"/>
      <c r="P42" s="73">
        <f t="shared" si="22"/>
        <v>45492557.580000006</v>
      </c>
      <c r="Q42" s="72" t="s">
        <v>27</v>
      </c>
      <c r="R42" s="72" t="s">
        <v>27</v>
      </c>
      <c r="S42" s="72" t="s">
        <v>27</v>
      </c>
    </row>
    <row r="43" spans="1:21" ht="31.5" customHeight="1" x14ac:dyDescent="0.25">
      <c r="A43" s="70" t="s">
        <v>29</v>
      </c>
      <c r="B43" s="70" t="str">
        <f>A17</f>
        <v>Итого по городскому округу Анадырь</v>
      </c>
      <c r="C43" s="70" t="s">
        <v>27</v>
      </c>
      <c r="D43" s="70" t="s">
        <v>27</v>
      </c>
      <c r="E43" s="70" t="s">
        <v>27</v>
      </c>
      <c r="F43" s="70" t="s">
        <v>27</v>
      </c>
      <c r="G43" s="70" t="s">
        <v>27</v>
      </c>
      <c r="H43" s="75">
        <f>H17</f>
        <v>4166.6000000000004</v>
      </c>
      <c r="I43" s="75">
        <f t="shared" ref="I43:P43" si="23">I17</f>
        <v>3064.5</v>
      </c>
      <c r="J43" s="75">
        <f t="shared" si="23"/>
        <v>2654.2</v>
      </c>
      <c r="K43" s="76">
        <f t="shared" si="23"/>
        <v>275</v>
      </c>
      <c r="L43" s="75">
        <f t="shared" si="23"/>
        <v>6463400.5199999996</v>
      </c>
      <c r="M43" s="101">
        <f>M17</f>
        <v>0</v>
      </c>
      <c r="N43" s="101">
        <f t="shared" ref="N43:O43" si="24">N17</f>
        <v>0</v>
      </c>
      <c r="O43" s="101">
        <f t="shared" si="24"/>
        <v>0</v>
      </c>
      <c r="P43" s="75">
        <f t="shared" si="23"/>
        <v>6463400.5199999996</v>
      </c>
      <c r="Q43" s="70" t="s">
        <v>27</v>
      </c>
      <c r="R43" s="70" t="s">
        <v>27</v>
      </c>
      <c r="S43" s="70" t="s">
        <v>27</v>
      </c>
      <c r="U43" s="38"/>
    </row>
    <row r="44" spans="1:21" ht="31.5" customHeight="1" x14ac:dyDescent="0.25">
      <c r="A44" s="70" t="s">
        <v>33</v>
      </c>
      <c r="B44" s="70" t="str">
        <f>A21</f>
        <v>Итого по городу Билибино</v>
      </c>
      <c r="C44" s="70" t="s">
        <v>27</v>
      </c>
      <c r="D44" s="70" t="s">
        <v>27</v>
      </c>
      <c r="E44" s="70" t="s">
        <v>27</v>
      </c>
      <c r="F44" s="70" t="s">
        <v>27</v>
      </c>
      <c r="G44" s="70" t="s">
        <v>27</v>
      </c>
      <c r="H44" s="75">
        <f>H21</f>
        <v>2049</v>
      </c>
      <c r="I44" s="75">
        <f t="shared" ref="I44:P44" si="25">I21</f>
        <v>1532.3</v>
      </c>
      <c r="J44" s="75">
        <f t="shared" si="25"/>
        <v>520.59999999999991</v>
      </c>
      <c r="K44" s="76">
        <f t="shared" si="25"/>
        <v>38</v>
      </c>
      <c r="L44" s="75">
        <f t="shared" si="25"/>
        <v>9166967.5999999996</v>
      </c>
      <c r="M44" s="101">
        <f t="shared" si="25"/>
        <v>0</v>
      </c>
      <c r="N44" s="101">
        <f t="shared" ref="N44:O44" si="26">N21</f>
        <v>0</v>
      </c>
      <c r="O44" s="101">
        <f t="shared" si="26"/>
        <v>0</v>
      </c>
      <c r="P44" s="75">
        <f t="shared" si="25"/>
        <v>9166967.5999999996</v>
      </c>
      <c r="Q44" s="70" t="s">
        <v>27</v>
      </c>
      <c r="R44" s="70" t="s">
        <v>27</v>
      </c>
      <c r="S44" s="70" t="s">
        <v>27</v>
      </c>
    </row>
    <row r="45" spans="1:21" x14ac:dyDescent="0.25">
      <c r="A45" s="70" t="s">
        <v>42</v>
      </c>
      <c r="B45" s="70" t="str">
        <f>A24</f>
        <v>Итого по городу Певек</v>
      </c>
      <c r="C45" s="70" t="s">
        <v>27</v>
      </c>
      <c r="D45" s="70" t="s">
        <v>27</v>
      </c>
      <c r="E45" s="70" t="s">
        <v>27</v>
      </c>
      <c r="F45" s="70" t="s">
        <v>27</v>
      </c>
      <c r="G45" s="70" t="s">
        <v>27</v>
      </c>
      <c r="H45" s="75">
        <f>H24</f>
        <v>1377.1</v>
      </c>
      <c r="I45" s="75">
        <f t="shared" ref="I45:P45" si="27">I24</f>
        <v>1252.2</v>
      </c>
      <c r="J45" s="75">
        <f t="shared" si="27"/>
        <v>370.5</v>
      </c>
      <c r="K45" s="76">
        <f t="shared" si="27"/>
        <v>25</v>
      </c>
      <c r="L45" s="75">
        <f t="shared" si="27"/>
        <v>8724318.1999999993</v>
      </c>
      <c r="M45" s="101">
        <f t="shared" si="27"/>
        <v>0</v>
      </c>
      <c r="N45" s="101">
        <f t="shared" ref="N45:O45" si="28">N24</f>
        <v>0</v>
      </c>
      <c r="O45" s="101">
        <f t="shared" si="28"/>
        <v>0</v>
      </c>
      <c r="P45" s="75">
        <f t="shared" si="27"/>
        <v>8724318.1999999993</v>
      </c>
      <c r="Q45" s="70" t="s">
        <v>27</v>
      </c>
      <c r="R45" s="70" t="s">
        <v>27</v>
      </c>
      <c r="S45" s="70" t="s">
        <v>27</v>
      </c>
    </row>
    <row r="46" spans="1:21" ht="38.25" x14ac:dyDescent="0.25">
      <c r="A46" s="70">
        <v>4</v>
      </c>
      <c r="B46" s="70" t="str">
        <f>A27</f>
        <v>Итого по поселку городского типа Провидения</v>
      </c>
      <c r="C46" s="70" t="s">
        <v>27</v>
      </c>
      <c r="D46" s="70" t="s">
        <v>27</v>
      </c>
      <c r="E46" s="70" t="s">
        <v>27</v>
      </c>
      <c r="F46" s="70" t="s">
        <v>27</v>
      </c>
      <c r="G46" s="70" t="s">
        <v>27</v>
      </c>
      <c r="H46" s="75">
        <f>H27</f>
        <v>646.9</v>
      </c>
      <c r="I46" s="75">
        <f t="shared" ref="I46:P46" si="29">I27</f>
        <v>590.9</v>
      </c>
      <c r="J46" s="75">
        <f t="shared" si="29"/>
        <v>74.3</v>
      </c>
      <c r="K46" s="76">
        <f t="shared" si="29"/>
        <v>2</v>
      </c>
      <c r="L46" s="75">
        <f t="shared" si="29"/>
        <v>2839080.6</v>
      </c>
      <c r="M46" s="101">
        <f t="shared" si="29"/>
        <v>0</v>
      </c>
      <c r="N46" s="101">
        <f t="shared" ref="N46:O46" si="30">N27</f>
        <v>0</v>
      </c>
      <c r="O46" s="101">
        <f t="shared" si="30"/>
        <v>0</v>
      </c>
      <c r="P46" s="75">
        <f t="shared" si="29"/>
        <v>2839080.6</v>
      </c>
      <c r="Q46" s="70" t="s">
        <v>27</v>
      </c>
      <c r="R46" s="70" t="s">
        <v>27</v>
      </c>
      <c r="S46" s="70" t="s">
        <v>27</v>
      </c>
    </row>
    <row r="47" spans="1:21" ht="38.25" x14ac:dyDescent="0.25">
      <c r="A47" s="70">
        <v>5</v>
      </c>
      <c r="B47" s="70" t="str">
        <f>A30</f>
        <v>Итого по поселку городского типа Эгвекинот</v>
      </c>
      <c r="C47" s="70" t="s">
        <v>27</v>
      </c>
      <c r="D47" s="70" t="s">
        <v>27</v>
      </c>
      <c r="E47" s="70" t="s">
        <v>27</v>
      </c>
      <c r="F47" s="70" t="s">
        <v>27</v>
      </c>
      <c r="G47" s="70" t="s">
        <v>27</v>
      </c>
      <c r="H47" s="75">
        <f>H30</f>
        <v>822.4</v>
      </c>
      <c r="I47" s="75">
        <f t="shared" ref="I47:P47" si="31">I30</f>
        <v>511.4</v>
      </c>
      <c r="J47" s="75">
        <f t="shared" si="31"/>
        <v>262.7</v>
      </c>
      <c r="K47" s="76">
        <f t="shared" si="31"/>
        <v>17</v>
      </c>
      <c r="L47" s="75">
        <f t="shared" si="31"/>
        <v>6043146.5999999996</v>
      </c>
      <c r="M47" s="101">
        <f t="shared" si="31"/>
        <v>0</v>
      </c>
      <c r="N47" s="101">
        <f t="shared" ref="N47:O47" si="32">N30</f>
        <v>0</v>
      </c>
      <c r="O47" s="101">
        <f t="shared" si="32"/>
        <v>0</v>
      </c>
      <c r="P47" s="75">
        <f t="shared" si="31"/>
        <v>6043146.5999999996</v>
      </c>
      <c r="Q47" s="70" t="s">
        <v>27</v>
      </c>
      <c r="R47" s="70" t="s">
        <v>27</v>
      </c>
      <c r="S47" s="70" t="s">
        <v>27</v>
      </c>
    </row>
    <row r="48" spans="1:21" ht="33.75" customHeight="1" x14ac:dyDescent="0.25">
      <c r="A48" s="70">
        <v>6</v>
      </c>
      <c r="B48" s="70" t="str">
        <f>A33</f>
        <v>Итого по сельскому поселению Лорино</v>
      </c>
      <c r="C48" s="70" t="s">
        <v>27</v>
      </c>
      <c r="D48" s="70" t="s">
        <v>27</v>
      </c>
      <c r="E48" s="70" t="s">
        <v>27</v>
      </c>
      <c r="F48" s="70" t="s">
        <v>27</v>
      </c>
      <c r="G48" s="70" t="s">
        <v>27</v>
      </c>
      <c r="H48" s="75">
        <f>H33</f>
        <v>580.29999999999995</v>
      </c>
      <c r="I48" s="75">
        <f t="shared" ref="I48:P48" si="33">I33</f>
        <v>524.4</v>
      </c>
      <c r="J48" s="75">
        <f t="shared" si="33"/>
        <v>53.1</v>
      </c>
      <c r="K48" s="76">
        <f t="shared" si="33"/>
        <v>49</v>
      </c>
      <c r="L48" s="75">
        <f t="shared" si="33"/>
        <v>3469252.06</v>
      </c>
      <c r="M48" s="101">
        <f t="shared" si="33"/>
        <v>0</v>
      </c>
      <c r="N48" s="101">
        <f t="shared" ref="N48:O48" si="34">N33</f>
        <v>0</v>
      </c>
      <c r="O48" s="101">
        <f t="shared" si="34"/>
        <v>0</v>
      </c>
      <c r="P48" s="75">
        <f t="shared" si="33"/>
        <v>3469252.06</v>
      </c>
      <c r="Q48" s="70" t="s">
        <v>27</v>
      </c>
      <c r="R48" s="70" t="s">
        <v>27</v>
      </c>
      <c r="S48" s="70" t="s">
        <v>27</v>
      </c>
    </row>
    <row r="49" spans="1:19" ht="25.5" x14ac:dyDescent="0.25">
      <c r="A49" s="70">
        <v>7</v>
      </c>
      <c r="B49" s="70" t="str">
        <f>A36</f>
        <v xml:space="preserve">Итого по сельскому поселению  Усть-Белая </v>
      </c>
      <c r="C49" s="70" t="s">
        <v>27</v>
      </c>
      <c r="D49" s="70" t="s">
        <v>27</v>
      </c>
      <c r="E49" s="70" t="s">
        <v>27</v>
      </c>
      <c r="F49" s="70" t="s">
        <v>27</v>
      </c>
      <c r="G49" s="70" t="s">
        <v>27</v>
      </c>
      <c r="H49" s="75">
        <f>H36</f>
        <v>584.70000000000005</v>
      </c>
      <c r="I49" s="75">
        <f t="shared" ref="I49:P49" si="35">I36</f>
        <v>524.5</v>
      </c>
      <c r="J49" s="75">
        <f t="shared" si="35"/>
        <v>60.2</v>
      </c>
      <c r="K49" s="76">
        <f t="shared" si="35"/>
        <v>32</v>
      </c>
      <c r="L49" s="75">
        <f t="shared" si="35"/>
        <v>12389032.960000001</v>
      </c>
      <c r="M49" s="101">
        <f t="shared" si="35"/>
        <v>2262458.52</v>
      </c>
      <c r="N49" s="101">
        <f t="shared" ref="N49:O49" si="36">N36</f>
        <v>1340182.44</v>
      </c>
      <c r="O49" s="101">
        <f t="shared" si="36"/>
        <v>0</v>
      </c>
      <c r="P49" s="75">
        <f t="shared" si="35"/>
        <v>8786392</v>
      </c>
      <c r="Q49" s="70" t="s">
        <v>27</v>
      </c>
      <c r="R49" s="70" t="s">
        <v>27</v>
      </c>
      <c r="S49" s="70" t="s">
        <v>27</v>
      </c>
    </row>
    <row r="51" spans="1:19" x14ac:dyDescent="0.25">
      <c r="M51" s="103"/>
    </row>
  </sheetData>
  <mergeCells count="40">
    <mergeCell ref="B31:S31"/>
    <mergeCell ref="A33:B33"/>
    <mergeCell ref="B18:S18"/>
    <mergeCell ref="A1:S1"/>
    <mergeCell ref="A2:S2"/>
    <mergeCell ref="A4:A7"/>
    <mergeCell ref="B4:B7"/>
    <mergeCell ref="C4:D4"/>
    <mergeCell ref="E4:E7"/>
    <mergeCell ref="F4:F7"/>
    <mergeCell ref="G4:G7"/>
    <mergeCell ref="H4:H6"/>
    <mergeCell ref="I4:J4"/>
    <mergeCell ref="K4:K6"/>
    <mergeCell ref="L4:P4"/>
    <mergeCell ref="Q4:Q6"/>
    <mergeCell ref="R4:R6"/>
    <mergeCell ref="S4:S7"/>
    <mergeCell ref="C5:C7"/>
    <mergeCell ref="D5:D7"/>
    <mergeCell ref="I5:I6"/>
    <mergeCell ref="J5:J6"/>
    <mergeCell ref="L5:L6"/>
    <mergeCell ref="M5:P5"/>
    <mergeCell ref="B38:S38"/>
    <mergeCell ref="B41:S41"/>
    <mergeCell ref="B22:S22"/>
    <mergeCell ref="A24:B24"/>
    <mergeCell ref="B10:S10"/>
    <mergeCell ref="A13:B13"/>
    <mergeCell ref="B14:S14"/>
    <mergeCell ref="A36:B36"/>
    <mergeCell ref="B37:S37"/>
    <mergeCell ref="A17:B17"/>
    <mergeCell ref="B34:S34"/>
    <mergeCell ref="A21:B21"/>
    <mergeCell ref="B25:S25"/>
    <mergeCell ref="A27:B27"/>
    <mergeCell ref="B28:S28"/>
    <mergeCell ref="A30:B30"/>
  </mergeCells>
  <pageMargins left="0.70866141732283472" right="0.70866141732283472" top="0.74803149606299213" bottom="0.74803149606299213" header="0.31496062992125984" footer="0.31496062992125984"/>
  <pageSetup paperSize="9" scale="50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U37"/>
  <sheetViews>
    <sheetView zoomScale="85" zoomScaleNormal="85" zoomScaleSheetLayoutView="115" workbookViewId="0">
      <selection activeCell="A2" sqref="A2:R2"/>
    </sheetView>
  </sheetViews>
  <sheetFormatPr defaultRowHeight="15" x14ac:dyDescent="0.25"/>
  <cols>
    <col min="1" max="1" width="22" style="51" customWidth="1"/>
    <col min="2" max="2" width="6.5703125" style="51" customWidth="1"/>
    <col min="3" max="3" width="15.42578125" style="51" bestFit="1" customWidth="1"/>
    <col min="4" max="4" width="19.7109375" style="51" customWidth="1"/>
    <col min="5" max="5" width="10.7109375" style="51" customWidth="1"/>
    <col min="6" max="6" width="17.42578125" style="51" customWidth="1"/>
    <col min="7" max="7" width="9.28515625" style="51" bestFit="1" customWidth="1"/>
    <col min="8" max="8" width="11.28515625" style="51" bestFit="1" customWidth="1"/>
    <col min="9" max="9" width="13.7109375" style="51" customWidth="1"/>
    <col min="10" max="10" width="19.42578125" style="51" customWidth="1"/>
    <col min="11" max="11" width="9.28515625" style="51" bestFit="1" customWidth="1"/>
    <col min="12" max="12" width="15.7109375" style="51" customWidth="1"/>
    <col min="13" max="13" width="9.5703125" style="51" bestFit="1" customWidth="1"/>
    <col min="14" max="14" width="15.140625" style="51" customWidth="1"/>
    <col min="15" max="17" width="9.28515625" style="51" bestFit="1" customWidth="1"/>
    <col min="18" max="18" width="11.28515625" style="51" customWidth="1"/>
    <col min="19" max="19" width="13.5703125" bestFit="1" customWidth="1"/>
    <col min="20" max="20" width="11.28515625" bestFit="1" customWidth="1"/>
    <col min="21" max="21" width="11.42578125" bestFit="1" customWidth="1"/>
  </cols>
  <sheetData>
    <row r="1" spans="1:21" ht="15.75" x14ac:dyDescent="0.25">
      <c r="A1" s="107" t="s">
        <v>80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26"/>
    </row>
    <row r="2" spans="1:21" ht="39.75" customHeight="1" x14ac:dyDescent="0.25">
      <c r="A2" s="108" t="s">
        <v>81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21" ht="74.25" customHeight="1" x14ac:dyDescent="0.25">
      <c r="A3" s="109" t="s">
        <v>1</v>
      </c>
      <c r="B3" s="109"/>
      <c r="C3" s="109" t="s">
        <v>61</v>
      </c>
      <c r="D3" s="109" t="s">
        <v>62</v>
      </c>
      <c r="E3" s="109"/>
      <c r="F3" s="109"/>
      <c r="G3" s="109"/>
      <c r="H3" s="109"/>
      <c r="I3" s="109"/>
      <c r="J3" s="109"/>
      <c r="K3" s="109"/>
      <c r="L3" s="109"/>
      <c r="M3" s="136" t="s">
        <v>63</v>
      </c>
      <c r="N3" s="136"/>
      <c r="O3" s="136"/>
      <c r="P3" s="136"/>
      <c r="Q3" s="136"/>
      <c r="R3" s="136"/>
    </row>
    <row r="4" spans="1:21" ht="165.75" customHeight="1" x14ac:dyDescent="0.25">
      <c r="A4" s="109"/>
      <c r="B4" s="109"/>
      <c r="C4" s="109"/>
      <c r="D4" s="37" t="s">
        <v>64</v>
      </c>
      <c r="E4" s="115" t="s">
        <v>65</v>
      </c>
      <c r="F4" s="115"/>
      <c r="G4" s="115" t="s">
        <v>66</v>
      </c>
      <c r="H4" s="115"/>
      <c r="I4" s="115" t="s">
        <v>67</v>
      </c>
      <c r="J4" s="115"/>
      <c r="K4" s="115" t="s">
        <v>68</v>
      </c>
      <c r="L4" s="115"/>
      <c r="M4" s="115" t="s">
        <v>69</v>
      </c>
      <c r="N4" s="115"/>
      <c r="O4" s="115" t="s">
        <v>70</v>
      </c>
      <c r="P4" s="115"/>
      <c r="Q4" s="115" t="s">
        <v>71</v>
      </c>
      <c r="R4" s="115"/>
    </row>
    <row r="5" spans="1:21" ht="15.75" x14ac:dyDescent="0.25">
      <c r="A5" s="109"/>
      <c r="B5" s="109"/>
      <c r="C5" s="36" t="s">
        <v>24</v>
      </c>
      <c r="D5" s="36" t="s">
        <v>24</v>
      </c>
      <c r="E5" s="36" t="s">
        <v>22</v>
      </c>
      <c r="F5" s="36" t="s">
        <v>24</v>
      </c>
      <c r="G5" s="36" t="s">
        <v>22</v>
      </c>
      <c r="H5" s="36" t="s">
        <v>24</v>
      </c>
      <c r="I5" s="36" t="s">
        <v>22</v>
      </c>
      <c r="J5" s="36" t="s">
        <v>24</v>
      </c>
      <c r="K5" s="36" t="s">
        <v>22</v>
      </c>
      <c r="L5" s="36" t="s">
        <v>24</v>
      </c>
      <c r="M5" s="36" t="s">
        <v>72</v>
      </c>
      <c r="N5" s="36" t="s">
        <v>24</v>
      </c>
      <c r="O5" s="36" t="s">
        <v>22</v>
      </c>
      <c r="P5" s="36" t="s">
        <v>24</v>
      </c>
      <c r="Q5" s="36" t="s">
        <v>22</v>
      </c>
      <c r="R5" s="36" t="s">
        <v>24</v>
      </c>
    </row>
    <row r="6" spans="1:21" ht="15.75" x14ac:dyDescent="0.25">
      <c r="A6" s="36">
        <v>1</v>
      </c>
      <c r="B6" s="36">
        <v>2</v>
      </c>
      <c r="C6" s="36">
        <v>3</v>
      </c>
      <c r="D6" s="36">
        <v>4</v>
      </c>
      <c r="E6" s="36">
        <v>5</v>
      </c>
      <c r="F6" s="36">
        <v>6</v>
      </c>
      <c r="G6" s="36">
        <v>7</v>
      </c>
      <c r="H6" s="36">
        <v>8</v>
      </c>
      <c r="I6" s="36">
        <v>9</v>
      </c>
      <c r="J6" s="36">
        <v>10</v>
      </c>
      <c r="K6" s="36">
        <v>11</v>
      </c>
      <c r="L6" s="36">
        <v>12</v>
      </c>
      <c r="M6" s="36">
        <v>13</v>
      </c>
      <c r="N6" s="36">
        <v>14</v>
      </c>
      <c r="O6" s="36">
        <v>15</v>
      </c>
      <c r="P6" s="36">
        <v>16</v>
      </c>
      <c r="Q6" s="36">
        <v>17</v>
      </c>
      <c r="R6" s="36">
        <v>18</v>
      </c>
    </row>
    <row r="7" spans="1:21" s="14" customFormat="1" ht="15.75" x14ac:dyDescent="0.25">
      <c r="A7" s="132" t="s">
        <v>26</v>
      </c>
      <c r="B7" s="132"/>
      <c r="C7" s="11">
        <f>C11+C15+C19+C22+C25+C28+C31+C34</f>
        <v>73479015.409999996</v>
      </c>
      <c r="D7" s="11">
        <f>D11+D15+D19+D22+D25+D28+D31+D34</f>
        <v>21705018.699999999</v>
      </c>
      <c r="E7" s="11">
        <f t="shared" ref="E7:R7" si="0">E11+E15+E19+E22+E25+E28+E31+E34</f>
        <v>2926.7999999999997</v>
      </c>
      <c r="F7" s="11">
        <f t="shared" si="0"/>
        <v>20001776.880000003</v>
      </c>
      <c r="G7" s="11">
        <f t="shared" si="0"/>
        <v>0</v>
      </c>
      <c r="H7" s="11">
        <f t="shared" si="0"/>
        <v>0</v>
      </c>
      <c r="I7" s="11">
        <f t="shared" si="0"/>
        <v>3662.4</v>
      </c>
      <c r="J7" s="11">
        <f t="shared" si="0"/>
        <v>25059825</v>
      </c>
      <c r="K7" s="11">
        <f t="shared" si="0"/>
        <v>602</v>
      </c>
      <c r="L7" s="11">
        <f t="shared" si="0"/>
        <v>3602640.96</v>
      </c>
      <c r="M7" s="27">
        <f t="shared" si="0"/>
        <v>17</v>
      </c>
      <c r="N7" s="11">
        <f t="shared" si="0"/>
        <v>3109753.87</v>
      </c>
      <c r="O7" s="11">
        <f t="shared" si="0"/>
        <v>0</v>
      </c>
      <c r="P7" s="11">
        <f t="shared" si="0"/>
        <v>0</v>
      </c>
      <c r="Q7" s="11">
        <f t="shared" si="0"/>
        <v>0</v>
      </c>
      <c r="R7" s="11">
        <f t="shared" si="0"/>
        <v>0</v>
      </c>
      <c r="S7" s="39"/>
    </row>
    <row r="8" spans="1:21" ht="15.75" x14ac:dyDescent="0.25">
      <c r="A8" s="104" t="s">
        <v>28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"/>
    </row>
    <row r="9" spans="1:21" ht="15.75" x14ac:dyDescent="0.25">
      <c r="A9" s="52" t="s">
        <v>73</v>
      </c>
      <c r="B9" s="52">
        <v>18</v>
      </c>
      <c r="C9" s="54">
        <f>D9+J9+N9</f>
        <v>7717936.9500000002</v>
      </c>
      <c r="D9" s="54">
        <f>1819235/2</f>
        <v>909617.5</v>
      </c>
      <c r="E9" s="42">
        <v>0</v>
      </c>
      <c r="F9" s="42">
        <v>0</v>
      </c>
      <c r="G9" s="42">
        <v>0</v>
      </c>
      <c r="H9" s="42">
        <v>0</v>
      </c>
      <c r="I9" s="45">
        <v>960</v>
      </c>
      <c r="J9" s="54">
        <v>6492587</v>
      </c>
      <c r="K9" s="42">
        <v>0</v>
      </c>
      <c r="L9" s="42">
        <v>0</v>
      </c>
      <c r="M9" s="52">
        <v>2</v>
      </c>
      <c r="N9" s="54">
        <v>315732.45</v>
      </c>
      <c r="O9" s="42">
        <v>0</v>
      </c>
      <c r="P9" s="42">
        <v>0</v>
      </c>
      <c r="Q9" s="42">
        <v>0</v>
      </c>
      <c r="R9" s="42">
        <v>0</v>
      </c>
    </row>
    <row r="10" spans="1:21" ht="15.75" x14ac:dyDescent="0.25">
      <c r="A10" s="52" t="s">
        <v>73</v>
      </c>
      <c r="B10" s="52">
        <v>22</v>
      </c>
      <c r="C10" s="54">
        <f>D10+J10+N10</f>
        <v>16665879.92</v>
      </c>
      <c r="D10" s="54">
        <f>1819235/2</f>
        <v>909617.5</v>
      </c>
      <c r="E10" s="42">
        <v>0</v>
      </c>
      <c r="F10" s="42">
        <v>0</v>
      </c>
      <c r="G10" s="42">
        <v>0</v>
      </c>
      <c r="H10" s="42">
        <v>0</v>
      </c>
      <c r="I10" s="47">
        <v>2104</v>
      </c>
      <c r="J10" s="54">
        <v>15272228</v>
      </c>
      <c r="K10" s="42">
        <v>0</v>
      </c>
      <c r="L10" s="42">
        <v>0</v>
      </c>
      <c r="M10" s="52">
        <v>2</v>
      </c>
      <c r="N10" s="54">
        <v>484034.42</v>
      </c>
      <c r="O10" s="42">
        <v>0</v>
      </c>
      <c r="P10" s="42">
        <v>0</v>
      </c>
      <c r="Q10" s="42">
        <v>0</v>
      </c>
      <c r="R10" s="42">
        <v>0</v>
      </c>
      <c r="T10" s="61"/>
    </row>
    <row r="11" spans="1:21" s="14" customFormat="1" ht="32.25" customHeight="1" x14ac:dyDescent="0.25">
      <c r="A11" s="132" t="s">
        <v>35</v>
      </c>
      <c r="B11" s="132"/>
      <c r="C11" s="11">
        <f>C9+C10</f>
        <v>24383816.870000001</v>
      </c>
      <c r="D11" s="11">
        <f t="shared" ref="D11:R11" si="1">D9+D10</f>
        <v>1819235</v>
      </c>
      <c r="E11" s="48">
        <f t="shared" si="1"/>
        <v>0</v>
      </c>
      <c r="F11" s="11">
        <f t="shared" si="1"/>
        <v>0</v>
      </c>
      <c r="G11" s="48">
        <f t="shared" si="1"/>
        <v>0</v>
      </c>
      <c r="H11" s="11">
        <f t="shared" si="1"/>
        <v>0</v>
      </c>
      <c r="I11" s="11">
        <f>I9+I10</f>
        <v>3064</v>
      </c>
      <c r="J11" s="11">
        <f t="shared" si="1"/>
        <v>21764815</v>
      </c>
      <c r="K11" s="48">
        <f t="shared" si="1"/>
        <v>0</v>
      </c>
      <c r="L11" s="11">
        <f t="shared" si="1"/>
        <v>0</v>
      </c>
      <c r="M11" s="27">
        <f t="shared" si="1"/>
        <v>4</v>
      </c>
      <c r="N11" s="11">
        <f t="shared" si="1"/>
        <v>799766.87</v>
      </c>
      <c r="O11" s="48">
        <f t="shared" si="1"/>
        <v>0</v>
      </c>
      <c r="P11" s="11">
        <f t="shared" si="1"/>
        <v>0</v>
      </c>
      <c r="Q11" s="48">
        <f t="shared" si="1"/>
        <v>0</v>
      </c>
      <c r="R11" s="11">
        <f t="shared" si="1"/>
        <v>0</v>
      </c>
      <c r="T11" s="62"/>
      <c r="U11" s="39"/>
    </row>
    <row r="12" spans="1:21" ht="15.75" x14ac:dyDescent="0.25">
      <c r="A12" s="104" t="s">
        <v>84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U12" s="1"/>
    </row>
    <row r="13" spans="1:21" ht="15.75" x14ac:dyDescent="0.25">
      <c r="A13" s="55" t="s">
        <v>113</v>
      </c>
      <c r="B13" s="56">
        <v>17</v>
      </c>
      <c r="C13" s="57">
        <f>D13+F13+H13+J13+L13+N13+P13+R13</f>
        <v>3231700.26</v>
      </c>
      <c r="D13" s="53">
        <v>0</v>
      </c>
      <c r="E13" s="57">
        <v>532.35</v>
      </c>
      <c r="F13" s="57">
        <v>3183224.76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8">
        <v>1</v>
      </c>
      <c r="N13" s="57">
        <v>48475.5</v>
      </c>
      <c r="O13" s="53">
        <v>0</v>
      </c>
      <c r="P13" s="41">
        <v>0</v>
      </c>
      <c r="Q13" s="41">
        <v>0</v>
      </c>
      <c r="R13" s="41">
        <v>0</v>
      </c>
      <c r="U13" s="1"/>
    </row>
    <row r="14" spans="1:21" ht="15.75" x14ac:dyDescent="0.25">
      <c r="A14" s="55" t="s">
        <v>112</v>
      </c>
      <c r="B14" s="56">
        <v>15</v>
      </c>
      <c r="C14" s="57">
        <f>D14+F14+H14+J14+L14+N14+P14+R14</f>
        <v>3231700.26</v>
      </c>
      <c r="D14" s="53">
        <v>0</v>
      </c>
      <c r="E14" s="57">
        <v>532.35</v>
      </c>
      <c r="F14" s="57">
        <v>3183224.76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8">
        <v>1</v>
      </c>
      <c r="N14" s="57">
        <v>48475.5</v>
      </c>
      <c r="O14" s="53">
        <v>0</v>
      </c>
      <c r="P14" s="41">
        <v>0</v>
      </c>
      <c r="Q14" s="41">
        <v>0</v>
      </c>
      <c r="R14" s="41">
        <v>0</v>
      </c>
      <c r="U14" s="1"/>
    </row>
    <row r="15" spans="1:21" ht="36.75" customHeight="1" x14ac:dyDescent="0.25">
      <c r="A15" s="138" t="s">
        <v>87</v>
      </c>
      <c r="B15" s="138"/>
      <c r="C15" s="59">
        <f>C13+C14</f>
        <v>6463400.5199999996</v>
      </c>
      <c r="D15" s="59">
        <f t="shared" ref="D15:R15" si="2">D13+D14</f>
        <v>0</v>
      </c>
      <c r="E15" s="59">
        <f>E13+E14</f>
        <v>1064.7</v>
      </c>
      <c r="F15" s="59">
        <f t="shared" si="2"/>
        <v>6366449.5199999996</v>
      </c>
      <c r="G15" s="59">
        <f t="shared" si="2"/>
        <v>0</v>
      </c>
      <c r="H15" s="59">
        <f t="shared" si="2"/>
        <v>0</v>
      </c>
      <c r="I15" s="59">
        <f t="shared" si="2"/>
        <v>0</v>
      </c>
      <c r="J15" s="59">
        <f t="shared" si="2"/>
        <v>0</v>
      </c>
      <c r="K15" s="59">
        <f t="shared" si="2"/>
        <v>0</v>
      </c>
      <c r="L15" s="59">
        <f t="shared" si="2"/>
        <v>0</v>
      </c>
      <c r="M15" s="60">
        <f t="shared" si="2"/>
        <v>2</v>
      </c>
      <c r="N15" s="59">
        <f t="shared" si="2"/>
        <v>96951</v>
      </c>
      <c r="O15" s="59">
        <f t="shared" si="2"/>
        <v>0</v>
      </c>
      <c r="P15" s="11">
        <f t="shared" si="2"/>
        <v>0</v>
      </c>
      <c r="Q15" s="11">
        <f t="shared" si="2"/>
        <v>0</v>
      </c>
      <c r="R15" s="11">
        <f t="shared" si="2"/>
        <v>0</v>
      </c>
      <c r="S15" s="1"/>
      <c r="U15" s="1"/>
    </row>
    <row r="16" spans="1:21" ht="15.75" x14ac:dyDescent="0.25">
      <c r="A16" s="133" t="str">
        <f>'прил 1 к 568 ред 20.06.'!B18</f>
        <v>город Билибино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5"/>
      <c r="U16" s="1"/>
    </row>
    <row r="17" spans="1:19" ht="15.75" x14ac:dyDescent="0.25">
      <c r="A17" s="36" t="s">
        <v>109</v>
      </c>
      <c r="B17" s="31">
        <v>5</v>
      </c>
      <c r="C17" s="46">
        <f t="shared" ref="C17:C18" si="3">D17+F17+H17+J17+L17+N17+P17+R17</f>
        <v>5362216.3</v>
      </c>
      <c r="D17" s="44">
        <v>2305575.65</v>
      </c>
      <c r="E17" s="44">
        <v>536</v>
      </c>
      <c r="F17" s="41">
        <v>2814928.65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9">
        <v>2</v>
      </c>
      <c r="N17" s="53">
        <v>241712</v>
      </c>
      <c r="O17" s="41">
        <v>0</v>
      </c>
      <c r="P17" s="41">
        <v>0</v>
      </c>
      <c r="Q17" s="41">
        <v>0</v>
      </c>
      <c r="R17" s="41">
        <v>0</v>
      </c>
    </row>
    <row r="18" spans="1:19" ht="15.75" x14ac:dyDescent="0.25">
      <c r="A18" s="36" t="s">
        <v>109</v>
      </c>
      <c r="B18" s="31">
        <v>7</v>
      </c>
      <c r="C18" s="46">
        <f t="shared" si="3"/>
        <v>3804751.3</v>
      </c>
      <c r="D18" s="44">
        <v>700640.65</v>
      </c>
      <c r="E18" s="44">
        <v>546</v>
      </c>
      <c r="F18" s="41">
        <v>2862398.65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9">
        <v>2</v>
      </c>
      <c r="N18" s="53">
        <v>241712</v>
      </c>
      <c r="O18" s="41">
        <v>0</v>
      </c>
      <c r="P18" s="41">
        <v>0</v>
      </c>
      <c r="Q18" s="41">
        <v>0</v>
      </c>
      <c r="R18" s="41">
        <v>0</v>
      </c>
    </row>
    <row r="19" spans="1:19" ht="32.25" customHeight="1" x14ac:dyDescent="0.25">
      <c r="A19" s="139" t="s">
        <v>94</v>
      </c>
      <c r="B19" s="139"/>
      <c r="C19" s="59">
        <f>C17+C18</f>
        <v>9166967.5999999996</v>
      </c>
      <c r="D19" s="11">
        <f>D17+D18</f>
        <v>3006216.3</v>
      </c>
      <c r="E19" s="11">
        <f t="shared" ref="E19:R19" si="4">E17+E18</f>
        <v>1082</v>
      </c>
      <c r="F19" s="11">
        <f t="shared" si="4"/>
        <v>5677327.2999999998</v>
      </c>
      <c r="G19" s="11">
        <f t="shared" si="4"/>
        <v>0</v>
      </c>
      <c r="H19" s="11">
        <f t="shared" si="4"/>
        <v>0</v>
      </c>
      <c r="I19" s="11">
        <f t="shared" si="4"/>
        <v>0</v>
      </c>
      <c r="J19" s="11">
        <f t="shared" si="4"/>
        <v>0</v>
      </c>
      <c r="K19" s="11">
        <f t="shared" si="4"/>
        <v>0</v>
      </c>
      <c r="L19" s="11">
        <f t="shared" si="4"/>
        <v>0</v>
      </c>
      <c r="M19" s="50">
        <f t="shared" si="4"/>
        <v>4</v>
      </c>
      <c r="N19" s="59">
        <f t="shared" si="4"/>
        <v>483424</v>
      </c>
      <c r="O19" s="11">
        <f t="shared" si="4"/>
        <v>0</v>
      </c>
      <c r="P19" s="11">
        <f t="shared" si="4"/>
        <v>0</v>
      </c>
      <c r="Q19" s="11">
        <f t="shared" si="4"/>
        <v>0</v>
      </c>
      <c r="R19" s="11">
        <f t="shared" si="4"/>
        <v>0</v>
      </c>
      <c r="S19" s="1"/>
    </row>
    <row r="20" spans="1:19" ht="15.75" customHeight="1" x14ac:dyDescent="0.25">
      <c r="A20" s="133" t="s">
        <v>98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5"/>
    </row>
    <row r="21" spans="1:19" ht="15.75" x14ac:dyDescent="0.25">
      <c r="A21" s="36" t="s">
        <v>108</v>
      </c>
      <c r="B21" s="31">
        <v>40</v>
      </c>
      <c r="C21" s="46">
        <f>D21+F21+H21+J21+L21+N21+P21+R21</f>
        <v>8724318.1999999993</v>
      </c>
      <c r="D21" s="44">
        <v>8462588.1999999993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9">
        <v>1</v>
      </c>
      <c r="N21" s="41">
        <v>261730</v>
      </c>
      <c r="O21" s="41">
        <v>0</v>
      </c>
      <c r="P21" s="41">
        <v>0</v>
      </c>
      <c r="Q21" s="41">
        <v>0</v>
      </c>
      <c r="R21" s="41">
        <v>0</v>
      </c>
      <c r="S21" s="1"/>
    </row>
    <row r="22" spans="1:19" ht="15.75" x14ac:dyDescent="0.25">
      <c r="A22" s="137" t="s">
        <v>104</v>
      </c>
      <c r="B22" s="137"/>
      <c r="C22" s="11">
        <f>C21</f>
        <v>8724318.1999999993</v>
      </c>
      <c r="D22" s="11">
        <f>D21</f>
        <v>8462588.1999999993</v>
      </c>
      <c r="E22" s="11">
        <f t="shared" ref="E22:R22" si="5">E21</f>
        <v>0</v>
      </c>
      <c r="F22" s="11">
        <f t="shared" si="5"/>
        <v>0</v>
      </c>
      <c r="G22" s="11">
        <f t="shared" si="5"/>
        <v>0</v>
      </c>
      <c r="H22" s="11">
        <f t="shared" si="5"/>
        <v>0</v>
      </c>
      <c r="I22" s="11">
        <f t="shared" si="5"/>
        <v>0</v>
      </c>
      <c r="J22" s="11">
        <f t="shared" si="5"/>
        <v>0</v>
      </c>
      <c r="K22" s="11">
        <f t="shared" si="5"/>
        <v>0</v>
      </c>
      <c r="L22" s="11">
        <f t="shared" si="5"/>
        <v>0</v>
      </c>
      <c r="M22" s="50">
        <f t="shared" si="5"/>
        <v>1</v>
      </c>
      <c r="N22" s="11">
        <f t="shared" si="5"/>
        <v>261730</v>
      </c>
      <c r="O22" s="11">
        <f t="shared" si="5"/>
        <v>0</v>
      </c>
      <c r="P22" s="11">
        <f t="shared" si="5"/>
        <v>0</v>
      </c>
      <c r="Q22" s="11">
        <f t="shared" si="5"/>
        <v>0</v>
      </c>
      <c r="R22" s="11">
        <f t="shared" si="5"/>
        <v>0</v>
      </c>
    </row>
    <row r="23" spans="1:19" ht="15.75" x14ac:dyDescent="0.25">
      <c r="A23" s="133" t="str">
        <f>'прил 1 к 568 ред 20.06.'!B25</f>
        <v>Поселок городского типа Провидения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5"/>
    </row>
    <row r="24" spans="1:19" ht="15.75" x14ac:dyDescent="0.25">
      <c r="A24" s="36" t="s">
        <v>107</v>
      </c>
      <c r="B24" s="31">
        <v>25</v>
      </c>
      <c r="C24" s="46">
        <f>D24+F24+H24+J24+L24+N24+P24+R24</f>
        <v>2839080.6</v>
      </c>
      <c r="D24" s="44">
        <v>2697126.6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9">
        <v>1</v>
      </c>
      <c r="N24" s="41">
        <v>141954</v>
      </c>
      <c r="O24" s="41">
        <v>0</v>
      </c>
      <c r="P24" s="41">
        <v>0</v>
      </c>
      <c r="Q24" s="41">
        <v>0</v>
      </c>
      <c r="R24" s="41">
        <v>0</v>
      </c>
    </row>
    <row r="25" spans="1:19" ht="48" customHeight="1" x14ac:dyDescent="0.25">
      <c r="A25" s="137" t="s">
        <v>103</v>
      </c>
      <c r="B25" s="137"/>
      <c r="C25" s="11">
        <f>C24</f>
        <v>2839080.6</v>
      </c>
      <c r="D25" s="11">
        <f t="shared" ref="D25:R25" si="6">D24</f>
        <v>2697126.6</v>
      </c>
      <c r="E25" s="11">
        <f t="shared" si="6"/>
        <v>0</v>
      </c>
      <c r="F25" s="11">
        <f t="shared" si="6"/>
        <v>0</v>
      </c>
      <c r="G25" s="11">
        <f t="shared" si="6"/>
        <v>0</v>
      </c>
      <c r="H25" s="11">
        <f t="shared" si="6"/>
        <v>0</v>
      </c>
      <c r="I25" s="11">
        <f t="shared" si="6"/>
        <v>0</v>
      </c>
      <c r="J25" s="11">
        <f t="shared" si="6"/>
        <v>0</v>
      </c>
      <c r="K25" s="11">
        <f t="shared" si="6"/>
        <v>0</v>
      </c>
      <c r="L25" s="11">
        <f t="shared" si="6"/>
        <v>0</v>
      </c>
      <c r="M25" s="50">
        <f t="shared" si="6"/>
        <v>1</v>
      </c>
      <c r="N25" s="11">
        <f t="shared" si="6"/>
        <v>141954</v>
      </c>
      <c r="O25" s="11">
        <f t="shared" si="6"/>
        <v>0</v>
      </c>
      <c r="P25" s="11">
        <f t="shared" si="6"/>
        <v>0</v>
      </c>
      <c r="Q25" s="11">
        <f t="shared" si="6"/>
        <v>0</v>
      </c>
      <c r="R25" s="11">
        <f t="shared" si="6"/>
        <v>0</v>
      </c>
    </row>
    <row r="26" spans="1:19" ht="15.75" x14ac:dyDescent="0.25">
      <c r="A26" s="133" t="str">
        <f>'прил 1 к 568 ред 20.06.'!B28</f>
        <v>Поселок городского типа Эгвекинот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5"/>
    </row>
    <row r="27" spans="1:19" ht="15.75" x14ac:dyDescent="0.25">
      <c r="A27" s="36" t="s">
        <v>79</v>
      </c>
      <c r="B27" s="31">
        <v>3</v>
      </c>
      <c r="C27" s="46">
        <f>D27+F27+H27+J27+L27+N27+P27+R27</f>
        <v>6043146.5999999996</v>
      </c>
      <c r="D27" s="44">
        <v>5719852.5999999996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9">
        <v>1</v>
      </c>
      <c r="N27" s="41">
        <v>323294</v>
      </c>
      <c r="O27" s="41">
        <v>0</v>
      </c>
      <c r="P27" s="41">
        <v>0</v>
      </c>
      <c r="Q27" s="41">
        <v>0</v>
      </c>
      <c r="R27" s="41">
        <v>0</v>
      </c>
    </row>
    <row r="28" spans="1:19" ht="46.5" customHeight="1" x14ac:dyDescent="0.25">
      <c r="A28" s="137" t="s">
        <v>102</v>
      </c>
      <c r="B28" s="137"/>
      <c r="C28" s="11">
        <f>C27</f>
        <v>6043146.5999999996</v>
      </c>
      <c r="D28" s="11">
        <f t="shared" ref="D28:R28" si="7">D27</f>
        <v>5719852.5999999996</v>
      </c>
      <c r="E28" s="11">
        <f t="shared" si="7"/>
        <v>0</v>
      </c>
      <c r="F28" s="11">
        <f t="shared" si="7"/>
        <v>0</v>
      </c>
      <c r="G28" s="11">
        <f t="shared" si="7"/>
        <v>0</v>
      </c>
      <c r="H28" s="11">
        <f t="shared" si="7"/>
        <v>0</v>
      </c>
      <c r="I28" s="11">
        <f t="shared" si="7"/>
        <v>0</v>
      </c>
      <c r="J28" s="11">
        <f t="shared" si="7"/>
        <v>0</v>
      </c>
      <c r="K28" s="11">
        <f t="shared" si="7"/>
        <v>0</v>
      </c>
      <c r="L28" s="11">
        <f t="shared" si="7"/>
        <v>0</v>
      </c>
      <c r="M28" s="50">
        <f t="shared" si="7"/>
        <v>1</v>
      </c>
      <c r="N28" s="11">
        <f t="shared" si="7"/>
        <v>323294</v>
      </c>
      <c r="O28" s="11">
        <f t="shared" si="7"/>
        <v>0</v>
      </c>
      <c r="P28" s="11">
        <f t="shared" si="7"/>
        <v>0</v>
      </c>
      <c r="Q28" s="11">
        <f t="shared" si="7"/>
        <v>0</v>
      </c>
      <c r="R28" s="11">
        <f t="shared" si="7"/>
        <v>0</v>
      </c>
    </row>
    <row r="29" spans="1:19" ht="15.75" x14ac:dyDescent="0.25">
      <c r="A29" s="133" t="str">
        <f>'прил 1 к 568 ред 20.06.'!B31</f>
        <v>сельское поселение Лорино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5"/>
    </row>
    <row r="30" spans="1:19" ht="15.75" x14ac:dyDescent="0.25">
      <c r="A30" s="36" t="s">
        <v>78</v>
      </c>
      <c r="B30" s="31">
        <v>6</v>
      </c>
      <c r="C30" s="46">
        <f>D30+F30+H30+J30+L30+N30+P30+R30</f>
        <v>3469252.06</v>
      </c>
      <c r="D30" s="44">
        <v>0</v>
      </c>
      <c r="E30" s="41">
        <v>394.7</v>
      </c>
      <c r="F30" s="41">
        <v>3277390.06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9">
        <v>1</v>
      </c>
      <c r="N30" s="41">
        <v>191862</v>
      </c>
      <c r="O30" s="41">
        <v>0</v>
      </c>
      <c r="P30" s="41">
        <v>0</v>
      </c>
      <c r="Q30" s="41">
        <v>0</v>
      </c>
      <c r="R30" s="41">
        <v>0</v>
      </c>
    </row>
    <row r="31" spans="1:19" ht="46.5" customHeight="1" x14ac:dyDescent="0.25">
      <c r="A31" s="137" t="s">
        <v>105</v>
      </c>
      <c r="B31" s="137"/>
      <c r="C31" s="11">
        <f>C30</f>
        <v>3469252.06</v>
      </c>
      <c r="D31" s="11">
        <f t="shared" ref="D31:R31" si="8">D30</f>
        <v>0</v>
      </c>
      <c r="E31" s="11">
        <f t="shared" si="8"/>
        <v>394.7</v>
      </c>
      <c r="F31" s="11">
        <f t="shared" si="8"/>
        <v>3277390.06</v>
      </c>
      <c r="G31" s="11">
        <f t="shared" si="8"/>
        <v>0</v>
      </c>
      <c r="H31" s="11">
        <f t="shared" si="8"/>
        <v>0</v>
      </c>
      <c r="I31" s="11">
        <f t="shared" si="8"/>
        <v>0</v>
      </c>
      <c r="J31" s="11">
        <f t="shared" si="8"/>
        <v>0</v>
      </c>
      <c r="K31" s="11">
        <f t="shared" si="8"/>
        <v>0</v>
      </c>
      <c r="L31" s="11">
        <f t="shared" si="8"/>
        <v>0</v>
      </c>
      <c r="M31" s="50">
        <f t="shared" si="8"/>
        <v>1</v>
      </c>
      <c r="N31" s="11">
        <f t="shared" si="8"/>
        <v>191862</v>
      </c>
      <c r="O31" s="11">
        <f t="shared" si="8"/>
        <v>0</v>
      </c>
      <c r="P31" s="11">
        <f t="shared" si="8"/>
        <v>0</v>
      </c>
      <c r="Q31" s="11">
        <f t="shared" si="8"/>
        <v>0</v>
      </c>
      <c r="R31" s="11">
        <f t="shared" si="8"/>
        <v>0</v>
      </c>
    </row>
    <row r="32" spans="1:19" ht="15.75" x14ac:dyDescent="0.25">
      <c r="A32" s="133" t="str">
        <f>'прил 1 к 568 ред 20.06.'!B34</f>
        <v>сельское поселение Усть-Белая</v>
      </c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5"/>
    </row>
    <row r="33" spans="1:18" ht="15.75" x14ac:dyDescent="0.25">
      <c r="A33" s="44" t="s">
        <v>107</v>
      </c>
      <c r="B33" s="44" t="s">
        <v>106</v>
      </c>
      <c r="C33" s="44">
        <f>D33+F33+H33+J33+L33+N33+O33+P33+Q33+R33</f>
        <v>12389032.960000001</v>
      </c>
      <c r="D33" s="44">
        <v>0</v>
      </c>
      <c r="E33" s="44">
        <v>385.4</v>
      </c>
      <c r="F33" s="44">
        <v>4680610</v>
      </c>
      <c r="G33" s="44">
        <v>0</v>
      </c>
      <c r="H33" s="44">
        <v>0</v>
      </c>
      <c r="I33" s="44">
        <v>598.4</v>
      </c>
      <c r="J33" s="44">
        <v>3295010</v>
      </c>
      <c r="K33" s="44">
        <v>602</v>
      </c>
      <c r="L33" s="44">
        <v>3602640.96</v>
      </c>
      <c r="M33" s="44">
        <v>3</v>
      </c>
      <c r="N33" s="44">
        <v>810772</v>
      </c>
      <c r="O33" s="44">
        <v>0</v>
      </c>
      <c r="P33" s="44">
        <v>0</v>
      </c>
      <c r="Q33" s="44">
        <v>0</v>
      </c>
      <c r="R33" s="44">
        <v>0</v>
      </c>
    </row>
    <row r="34" spans="1:18" ht="34.5" customHeight="1" x14ac:dyDescent="0.25">
      <c r="A34" s="137" t="s">
        <v>90</v>
      </c>
      <c r="B34" s="137"/>
      <c r="C34" s="11">
        <f>C33</f>
        <v>12389032.960000001</v>
      </c>
      <c r="D34" s="11">
        <f t="shared" ref="D34:R34" si="9">D33</f>
        <v>0</v>
      </c>
      <c r="E34" s="11">
        <f t="shared" si="9"/>
        <v>385.4</v>
      </c>
      <c r="F34" s="11">
        <f t="shared" si="9"/>
        <v>4680610</v>
      </c>
      <c r="G34" s="11">
        <f t="shared" si="9"/>
        <v>0</v>
      </c>
      <c r="H34" s="11">
        <f t="shared" si="9"/>
        <v>0</v>
      </c>
      <c r="I34" s="11">
        <f t="shared" si="9"/>
        <v>598.4</v>
      </c>
      <c r="J34" s="11">
        <f t="shared" si="9"/>
        <v>3295010</v>
      </c>
      <c r="K34" s="11">
        <f t="shared" si="9"/>
        <v>602</v>
      </c>
      <c r="L34" s="11">
        <f t="shared" si="9"/>
        <v>3602640.96</v>
      </c>
      <c r="M34" s="50">
        <f t="shared" si="9"/>
        <v>3</v>
      </c>
      <c r="N34" s="11">
        <f t="shared" si="9"/>
        <v>810772</v>
      </c>
      <c r="O34" s="11">
        <f t="shared" si="9"/>
        <v>0</v>
      </c>
      <c r="P34" s="11">
        <f t="shared" si="9"/>
        <v>0</v>
      </c>
      <c r="Q34" s="11">
        <f t="shared" si="9"/>
        <v>0</v>
      </c>
      <c r="R34" s="11">
        <f t="shared" si="9"/>
        <v>0</v>
      </c>
    </row>
    <row r="37" spans="1:18" x14ac:dyDescent="0.25">
      <c r="D37" s="51">
        <v>12389032.960000001</v>
      </c>
    </row>
  </sheetData>
  <mergeCells count="30">
    <mergeCell ref="A34:B34"/>
    <mergeCell ref="A29:R29"/>
    <mergeCell ref="A32:R32"/>
    <mergeCell ref="A16:R16"/>
    <mergeCell ref="A15:B15"/>
    <mergeCell ref="A19:B19"/>
    <mergeCell ref="A22:B22"/>
    <mergeCell ref="A25:B25"/>
    <mergeCell ref="A28:B28"/>
    <mergeCell ref="A31:B31"/>
    <mergeCell ref="A23:R23"/>
    <mergeCell ref="A26:R26"/>
    <mergeCell ref="A1:R1"/>
    <mergeCell ref="A2:R2"/>
    <mergeCell ref="A3:B5"/>
    <mergeCell ref="C3:C4"/>
    <mergeCell ref="D3:L3"/>
    <mergeCell ref="M3:R3"/>
    <mergeCell ref="E4:F4"/>
    <mergeCell ref="G4:H4"/>
    <mergeCell ref="I4:J4"/>
    <mergeCell ref="K4:L4"/>
    <mergeCell ref="M4:N4"/>
    <mergeCell ref="O4:P4"/>
    <mergeCell ref="Q4:R4"/>
    <mergeCell ref="A7:B7"/>
    <mergeCell ref="A8:R8"/>
    <mergeCell ref="A11:B11"/>
    <mergeCell ref="A12:R12"/>
    <mergeCell ref="A20:R20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opLeftCell="A19" workbookViewId="0">
      <selection activeCell="M28" sqref="M28:N28"/>
    </sheetView>
  </sheetViews>
  <sheetFormatPr defaultRowHeight="15" x14ac:dyDescent="0.25"/>
  <cols>
    <col min="1" max="1" width="13" customWidth="1"/>
    <col min="2" max="2" width="21.140625" customWidth="1"/>
    <col min="3" max="11" width="13" customWidth="1"/>
    <col min="12" max="12" width="18.140625" customWidth="1"/>
    <col min="13" max="13" width="16.85546875" customWidth="1"/>
    <col min="14" max="14" width="19.140625" customWidth="1"/>
  </cols>
  <sheetData>
    <row r="1" spans="1:14" ht="15.75" x14ac:dyDescent="0.25">
      <c r="A1" s="140" t="s">
        <v>115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ht="15.75" x14ac:dyDescent="0.25">
      <c r="A2" s="104" t="s">
        <v>116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5.75" x14ac:dyDescent="0.25">
      <c r="A3" s="109" t="s">
        <v>0</v>
      </c>
      <c r="B3" s="109" t="s">
        <v>117</v>
      </c>
      <c r="C3" s="109" t="s">
        <v>118</v>
      </c>
      <c r="D3" s="109" t="s">
        <v>8</v>
      </c>
      <c r="E3" s="109" t="s">
        <v>119</v>
      </c>
      <c r="F3" s="109"/>
      <c r="G3" s="109"/>
      <c r="H3" s="109"/>
      <c r="I3" s="109"/>
      <c r="J3" s="109" t="s">
        <v>9</v>
      </c>
      <c r="K3" s="109"/>
      <c r="L3" s="109"/>
      <c r="M3" s="109"/>
      <c r="N3" s="109"/>
    </row>
    <row r="4" spans="1:14" ht="15.75" x14ac:dyDescent="0.25">
      <c r="A4" s="109"/>
      <c r="B4" s="109"/>
      <c r="C4" s="109"/>
      <c r="D4" s="109"/>
      <c r="E4" s="63" t="s">
        <v>120</v>
      </c>
      <c r="F4" s="63" t="s">
        <v>121</v>
      </c>
      <c r="G4" s="63" t="s">
        <v>122</v>
      </c>
      <c r="H4" s="63" t="s">
        <v>123</v>
      </c>
      <c r="I4" s="63" t="s">
        <v>15</v>
      </c>
      <c r="J4" s="63" t="s">
        <v>120</v>
      </c>
      <c r="K4" s="63" t="s">
        <v>121</v>
      </c>
      <c r="L4" s="63" t="s">
        <v>122</v>
      </c>
      <c r="M4" s="63" t="s">
        <v>123</v>
      </c>
      <c r="N4" s="63" t="s">
        <v>15</v>
      </c>
    </row>
    <row r="5" spans="1:14" ht="15.75" x14ac:dyDescent="0.25">
      <c r="A5" s="109"/>
      <c r="B5" s="109"/>
      <c r="C5" s="63" t="s">
        <v>22</v>
      </c>
      <c r="D5" s="63" t="s">
        <v>23</v>
      </c>
      <c r="E5" s="63" t="s">
        <v>124</v>
      </c>
      <c r="F5" s="63" t="s">
        <v>124</v>
      </c>
      <c r="G5" s="63" t="s">
        <v>124</v>
      </c>
      <c r="H5" s="63" t="s">
        <v>124</v>
      </c>
      <c r="I5" s="63" t="s">
        <v>124</v>
      </c>
      <c r="J5" s="63" t="s">
        <v>24</v>
      </c>
      <c r="K5" s="63" t="s">
        <v>24</v>
      </c>
      <c r="L5" s="63" t="s">
        <v>24</v>
      </c>
      <c r="M5" s="63" t="s">
        <v>24</v>
      </c>
      <c r="N5" s="63" t="s">
        <v>24</v>
      </c>
    </row>
    <row r="6" spans="1:14" ht="15.75" x14ac:dyDescent="0.25">
      <c r="A6" s="63">
        <v>1</v>
      </c>
      <c r="B6" s="63">
        <v>2</v>
      </c>
      <c r="C6" s="63">
        <v>3</v>
      </c>
      <c r="D6" s="63">
        <v>4</v>
      </c>
      <c r="E6" s="63">
        <v>5</v>
      </c>
      <c r="F6" s="63">
        <v>6</v>
      </c>
      <c r="G6" s="63">
        <v>7</v>
      </c>
      <c r="H6" s="63">
        <v>8</v>
      </c>
      <c r="I6" s="63">
        <v>9</v>
      </c>
      <c r="J6" s="63">
        <v>10</v>
      </c>
      <c r="K6" s="63">
        <v>11</v>
      </c>
      <c r="L6" s="63">
        <v>12</v>
      </c>
      <c r="M6" s="63">
        <v>13</v>
      </c>
      <c r="N6" s="63">
        <v>14</v>
      </c>
    </row>
    <row r="7" spans="1:14" ht="15.75" x14ac:dyDescent="0.25">
      <c r="A7" s="64"/>
      <c r="B7" s="64" t="s">
        <v>26</v>
      </c>
      <c r="C7" s="11">
        <f>C8+C9+C10+C11+C12+C13+C14+C15</f>
        <v>17286.3</v>
      </c>
      <c r="D7" s="27">
        <f>D8+D9+D10+D11+D12+D13+D14+D15</f>
        <v>688</v>
      </c>
      <c r="E7" s="27">
        <f>SUM(E8:E15)</f>
        <v>0</v>
      </c>
      <c r="F7" s="27">
        <f t="shared" ref="F7:N7" si="0">SUM(F8:F15)</f>
        <v>0</v>
      </c>
      <c r="G7" s="27">
        <f t="shared" si="0"/>
        <v>2</v>
      </c>
      <c r="H7" s="27">
        <f t="shared" si="0"/>
        <v>9</v>
      </c>
      <c r="I7" s="27">
        <f t="shared" si="0"/>
        <v>11</v>
      </c>
      <c r="J7" s="27">
        <f t="shared" si="0"/>
        <v>0</v>
      </c>
      <c r="K7" s="27">
        <f t="shared" si="0"/>
        <v>0</v>
      </c>
      <c r="L7" s="11">
        <f t="shared" si="0"/>
        <v>24383816.870000001</v>
      </c>
      <c r="M7" s="11">
        <f t="shared" si="0"/>
        <v>49095198.540000007</v>
      </c>
      <c r="N7" s="11">
        <f t="shared" si="0"/>
        <v>73479015.409999996</v>
      </c>
    </row>
    <row r="8" spans="1:14" ht="63" x14ac:dyDescent="0.25">
      <c r="A8" s="64" t="s">
        <v>29</v>
      </c>
      <c r="B8" s="64" t="s">
        <v>35</v>
      </c>
      <c r="C8" s="11">
        <f>'[1]прил 1 к 568 в ред.15.02'!H13</f>
        <v>7059.2999999999993</v>
      </c>
      <c r="D8" s="27">
        <f>'[1]прил 1 к 568 в ред.15.02'!K13</f>
        <v>250</v>
      </c>
      <c r="E8" s="27">
        <f t="shared" ref="E8:M15" si="1">E19</f>
        <v>0</v>
      </c>
      <c r="F8" s="27">
        <f t="shared" si="1"/>
        <v>0</v>
      </c>
      <c r="G8" s="27">
        <f t="shared" si="1"/>
        <v>2</v>
      </c>
      <c r="H8" s="27">
        <f t="shared" si="1"/>
        <v>0</v>
      </c>
      <c r="I8" s="27">
        <f t="shared" si="1"/>
        <v>2</v>
      </c>
      <c r="J8" s="11">
        <f>J22</f>
        <v>0</v>
      </c>
      <c r="K8" s="11">
        <f t="shared" si="1"/>
        <v>0</v>
      </c>
      <c r="L8" s="40">
        <f>'[1]прил 2 к 568 в ред.15.02'!D11</f>
        <v>24383816.870000001</v>
      </c>
      <c r="M8" s="40">
        <f t="shared" si="1"/>
        <v>0</v>
      </c>
      <c r="N8" s="40">
        <f t="shared" ref="N8" si="2">L8+M8</f>
        <v>24383816.870000001</v>
      </c>
    </row>
    <row r="9" spans="1:14" ht="47.25" x14ac:dyDescent="0.25">
      <c r="A9" s="64" t="s">
        <v>33</v>
      </c>
      <c r="B9" s="64" t="str">
        <f>'[1]прил 1 к 568 в ред.15.02'!B43</f>
        <v>Итого по городскому округу Анадырь</v>
      </c>
      <c r="C9" s="11">
        <f>'[1]прил 1 к 568 в ред.15.02'!H17</f>
        <v>4166.6000000000004</v>
      </c>
      <c r="D9" s="27">
        <f>'[1]прил 1 к 568 в ред.15.02'!K17</f>
        <v>275</v>
      </c>
      <c r="E9" s="27">
        <f>E22</f>
        <v>0</v>
      </c>
      <c r="F9" s="27">
        <f>F22</f>
        <v>0</v>
      </c>
      <c r="G9" s="27">
        <f t="shared" si="1"/>
        <v>0</v>
      </c>
      <c r="H9" s="27">
        <f>H22</f>
        <v>2</v>
      </c>
      <c r="I9" s="27">
        <f>I22</f>
        <v>2</v>
      </c>
      <c r="J9" s="11">
        <f>J22</f>
        <v>0</v>
      </c>
      <c r="K9" s="11">
        <f t="shared" ref="K9:N9" si="3">K22</f>
        <v>0</v>
      </c>
      <c r="L9" s="11">
        <f t="shared" si="3"/>
        <v>0</v>
      </c>
      <c r="M9" s="11">
        <f t="shared" si="3"/>
        <v>6463400.5199999996</v>
      </c>
      <c r="N9" s="11">
        <f t="shared" si="3"/>
        <v>6463400.5199999996</v>
      </c>
    </row>
    <row r="10" spans="1:14" ht="31.5" x14ac:dyDescent="0.25">
      <c r="A10" s="64" t="s">
        <v>42</v>
      </c>
      <c r="B10" s="64" t="str">
        <f>'[1]прил 1 к 568 в ред.15.02'!B44</f>
        <v>Итого по городу Билибино</v>
      </c>
      <c r="C10" s="11">
        <f>'[1]прил 1 к 568 в ред.15.02'!H21</f>
        <v>2049</v>
      </c>
      <c r="D10" s="27">
        <f>'[1]прил 1 к 568 в ред.15.02'!K21</f>
        <v>38</v>
      </c>
      <c r="E10" s="27">
        <f>E23</f>
        <v>0</v>
      </c>
      <c r="F10" s="27">
        <f>F23</f>
        <v>0</v>
      </c>
      <c r="G10" s="27">
        <f t="shared" si="1"/>
        <v>0</v>
      </c>
      <c r="H10" s="27">
        <f t="shared" ref="H10:N15" si="4">H23</f>
        <v>2</v>
      </c>
      <c r="I10" s="27">
        <f t="shared" si="4"/>
        <v>2</v>
      </c>
      <c r="J10" s="11">
        <f t="shared" si="4"/>
        <v>0</v>
      </c>
      <c r="K10" s="11">
        <f t="shared" si="4"/>
        <v>0</v>
      </c>
      <c r="L10" s="11">
        <f t="shared" si="4"/>
        <v>0</v>
      </c>
      <c r="M10" s="11">
        <f t="shared" si="4"/>
        <v>9166967.5999999996</v>
      </c>
      <c r="N10" s="11">
        <f t="shared" si="4"/>
        <v>9166967.5999999996</v>
      </c>
    </row>
    <row r="11" spans="1:14" ht="31.5" x14ac:dyDescent="0.25">
      <c r="A11" s="64">
        <v>4</v>
      </c>
      <c r="B11" s="64" t="str">
        <f>'[1]прил 1 к 568 в ред.15.02'!B45</f>
        <v>Итого по городу Певек</v>
      </c>
      <c r="C11" s="11">
        <f>'[1]прил 1 к 568 в ред.15.02'!H24</f>
        <v>1377.1</v>
      </c>
      <c r="D11" s="27">
        <f>'[1]прил 1 к 568 в ред.15.02'!K24</f>
        <v>25</v>
      </c>
      <c r="E11" s="27">
        <f t="shared" ref="E11:F14" si="5">E24</f>
        <v>0</v>
      </c>
      <c r="F11" s="27">
        <f t="shared" si="5"/>
        <v>0</v>
      </c>
      <c r="G11" s="27">
        <f t="shared" si="1"/>
        <v>0</v>
      </c>
      <c r="H11" s="27">
        <f t="shared" si="4"/>
        <v>1</v>
      </c>
      <c r="I11" s="27">
        <f t="shared" si="4"/>
        <v>1</v>
      </c>
      <c r="J11" s="11">
        <f t="shared" si="4"/>
        <v>0</v>
      </c>
      <c r="K11" s="11">
        <f t="shared" si="4"/>
        <v>0</v>
      </c>
      <c r="L11" s="11">
        <f t="shared" si="4"/>
        <v>0</v>
      </c>
      <c r="M11" s="11">
        <f t="shared" si="4"/>
        <v>8724318.1999999993</v>
      </c>
      <c r="N11" s="11">
        <f t="shared" si="4"/>
        <v>8724318.1999999993</v>
      </c>
    </row>
    <row r="12" spans="1:14" ht="47.25" x14ac:dyDescent="0.25">
      <c r="A12" s="64">
        <v>5</v>
      </c>
      <c r="B12" s="64" t="str">
        <f>'[1]прил 1 к 568 в ред.15.02'!B46</f>
        <v>Итого по поселку городского типа Провидения</v>
      </c>
      <c r="C12" s="11">
        <f>'[1]прил 1 к 568 в ред.15.02'!H27</f>
        <v>646.9</v>
      </c>
      <c r="D12" s="27">
        <f>'[1]прил 1 к 568 в ред.15.02'!K27</f>
        <v>2</v>
      </c>
      <c r="E12" s="27">
        <f t="shared" si="5"/>
        <v>0</v>
      </c>
      <c r="F12" s="27">
        <f t="shared" si="5"/>
        <v>0</v>
      </c>
      <c r="G12" s="27">
        <f t="shared" si="1"/>
        <v>0</v>
      </c>
      <c r="H12" s="27">
        <f t="shared" si="4"/>
        <v>1</v>
      </c>
      <c r="I12" s="27">
        <f t="shared" si="4"/>
        <v>1</v>
      </c>
      <c r="J12" s="11">
        <f t="shared" si="4"/>
        <v>0</v>
      </c>
      <c r="K12" s="11">
        <f t="shared" si="4"/>
        <v>0</v>
      </c>
      <c r="L12" s="11">
        <f t="shared" si="4"/>
        <v>0</v>
      </c>
      <c r="M12" s="11">
        <f t="shared" si="4"/>
        <v>2839080.6</v>
      </c>
      <c r="N12" s="11">
        <f t="shared" si="4"/>
        <v>2839080.6</v>
      </c>
    </row>
    <row r="13" spans="1:14" ht="47.25" x14ac:dyDescent="0.25">
      <c r="A13" s="64">
        <v>6</v>
      </c>
      <c r="B13" s="64" t="str">
        <f>'[1]прил 1 к 568 в ред.15.02'!B47</f>
        <v>Итого по поселку городского типа Эгвекинот</v>
      </c>
      <c r="C13" s="11">
        <f>'[1]прил 1 к 568 в ред.15.02'!H30</f>
        <v>822.4</v>
      </c>
      <c r="D13" s="27">
        <f>'[1]прил 1 к 568 в ред.15.02'!K30</f>
        <v>17</v>
      </c>
      <c r="E13" s="27">
        <f t="shared" si="5"/>
        <v>0</v>
      </c>
      <c r="F13" s="27">
        <f t="shared" si="5"/>
        <v>0</v>
      </c>
      <c r="G13" s="27">
        <f t="shared" si="1"/>
        <v>0</v>
      </c>
      <c r="H13" s="27">
        <f t="shared" si="4"/>
        <v>1</v>
      </c>
      <c r="I13" s="27">
        <f t="shared" si="4"/>
        <v>1</v>
      </c>
      <c r="J13" s="11">
        <f t="shared" si="4"/>
        <v>0</v>
      </c>
      <c r="K13" s="11">
        <f t="shared" si="4"/>
        <v>0</v>
      </c>
      <c r="L13" s="11">
        <f t="shared" si="4"/>
        <v>0</v>
      </c>
      <c r="M13" s="11">
        <f t="shared" si="4"/>
        <v>6043146.5999999996</v>
      </c>
      <c r="N13" s="11">
        <f t="shared" si="4"/>
        <v>6043146.5999999996</v>
      </c>
    </row>
    <row r="14" spans="1:14" ht="31.5" x14ac:dyDescent="0.25">
      <c r="A14" s="64">
        <v>7</v>
      </c>
      <c r="B14" s="64" t="s">
        <v>131</v>
      </c>
      <c r="C14" s="11">
        <f>'[1]прил 1 к 568 в ред.15.02'!H33</f>
        <v>580.29999999999995</v>
      </c>
      <c r="D14" s="27">
        <f>'[1]прил 1 к 568 в ред.15.02'!K33</f>
        <v>49</v>
      </c>
      <c r="E14" s="27">
        <f t="shared" si="5"/>
        <v>0</v>
      </c>
      <c r="F14" s="27">
        <f t="shared" si="5"/>
        <v>0</v>
      </c>
      <c r="G14" s="27">
        <f t="shared" si="1"/>
        <v>0</v>
      </c>
      <c r="H14" s="27">
        <f t="shared" si="4"/>
        <v>1</v>
      </c>
      <c r="I14" s="27">
        <f t="shared" si="4"/>
        <v>1</v>
      </c>
      <c r="J14" s="11">
        <f t="shared" si="4"/>
        <v>0</v>
      </c>
      <c r="K14" s="11">
        <f t="shared" si="4"/>
        <v>0</v>
      </c>
      <c r="L14" s="11">
        <f t="shared" si="4"/>
        <v>0</v>
      </c>
      <c r="M14" s="11">
        <f t="shared" si="4"/>
        <v>3469252.06</v>
      </c>
      <c r="N14" s="11">
        <f t="shared" si="4"/>
        <v>3469252.06</v>
      </c>
    </row>
    <row r="15" spans="1:14" ht="63" x14ac:dyDescent="0.25">
      <c r="A15" s="64">
        <v>8</v>
      </c>
      <c r="B15" s="64" t="s">
        <v>132</v>
      </c>
      <c r="C15" s="11">
        <f>'[1]прил 1 к 568 в ред.15.02'!H36</f>
        <v>584.70000000000005</v>
      </c>
      <c r="D15" s="27">
        <f>'[1]прил 1 к 568 в ред.15.02'!K36</f>
        <v>32</v>
      </c>
      <c r="E15" s="27">
        <f t="shared" ref="E15:F15" si="6">E24</f>
        <v>0</v>
      </c>
      <c r="F15" s="27">
        <f t="shared" si="6"/>
        <v>0</v>
      </c>
      <c r="G15" s="27">
        <f t="shared" si="1"/>
        <v>0</v>
      </c>
      <c r="H15" s="27">
        <f t="shared" si="4"/>
        <v>1</v>
      </c>
      <c r="I15" s="27">
        <f t="shared" si="4"/>
        <v>1</v>
      </c>
      <c r="J15" s="11">
        <f t="shared" si="4"/>
        <v>0</v>
      </c>
      <c r="K15" s="11">
        <f t="shared" si="4"/>
        <v>0</v>
      </c>
      <c r="L15" s="11">
        <f t="shared" si="4"/>
        <v>0</v>
      </c>
      <c r="M15" s="11">
        <f t="shared" si="4"/>
        <v>12389032.960000001</v>
      </c>
      <c r="N15" s="11">
        <f t="shared" si="4"/>
        <v>12389032.960000001</v>
      </c>
    </row>
    <row r="16" spans="1:14" ht="15.75" x14ac:dyDescent="0.25">
      <c r="A16" s="63"/>
      <c r="B16" s="104" t="s">
        <v>125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</row>
    <row r="17" spans="1:14" ht="15.75" x14ac:dyDescent="0.25">
      <c r="A17" s="63"/>
      <c r="B17" s="104" t="s">
        <v>126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</row>
    <row r="18" spans="1:14" ht="15.75" x14ac:dyDescent="0.25">
      <c r="A18" s="64"/>
      <c r="B18" s="64" t="s">
        <v>26</v>
      </c>
      <c r="C18" s="11">
        <f>C19</f>
        <v>7059.2999999999993</v>
      </c>
      <c r="D18" s="27">
        <f t="shared" ref="D18:M18" si="7">D19</f>
        <v>250</v>
      </c>
      <c r="E18" s="27">
        <f t="shared" si="7"/>
        <v>0</v>
      </c>
      <c r="F18" s="27">
        <f t="shared" si="7"/>
        <v>0</v>
      </c>
      <c r="G18" s="27">
        <f t="shared" si="7"/>
        <v>2</v>
      </c>
      <c r="H18" s="27">
        <f t="shared" si="7"/>
        <v>0</v>
      </c>
      <c r="I18" s="27">
        <f t="shared" si="7"/>
        <v>2</v>
      </c>
      <c r="J18" s="11">
        <f t="shared" si="7"/>
        <v>0</v>
      </c>
      <c r="K18" s="11">
        <f t="shared" si="7"/>
        <v>0</v>
      </c>
      <c r="L18" s="11">
        <f t="shared" si="7"/>
        <v>24383816.870000001</v>
      </c>
      <c r="M18" s="11">
        <f t="shared" si="7"/>
        <v>0</v>
      </c>
      <c r="N18" s="11">
        <f t="shared" ref="N18:N19" si="8">L18+M18</f>
        <v>24383816.870000001</v>
      </c>
    </row>
    <row r="19" spans="1:14" ht="63" x14ac:dyDescent="0.25">
      <c r="A19" s="63" t="s">
        <v>29</v>
      </c>
      <c r="B19" s="63" t="s">
        <v>35</v>
      </c>
      <c r="C19" s="46">
        <v>7059.2999999999993</v>
      </c>
      <c r="D19" s="7">
        <f>'[1]прил 1 к 568 в ред.15.02'!K13</f>
        <v>250</v>
      </c>
      <c r="E19" s="63">
        <v>0</v>
      </c>
      <c r="F19" s="63">
        <v>0</v>
      </c>
      <c r="G19" s="63">
        <v>2</v>
      </c>
      <c r="H19" s="63">
        <v>0</v>
      </c>
      <c r="I19" s="63">
        <f>E19+F19+G19+H19</f>
        <v>2</v>
      </c>
      <c r="J19" s="65">
        <v>0</v>
      </c>
      <c r="K19" s="65">
        <v>0</v>
      </c>
      <c r="L19" s="46">
        <f>'[1]прил 2 к 568 в ред.15.02'!D11</f>
        <v>24383816.870000001</v>
      </c>
      <c r="M19" s="65">
        <v>0</v>
      </c>
      <c r="N19" s="46">
        <f t="shared" si="8"/>
        <v>24383816.870000001</v>
      </c>
    </row>
    <row r="20" spans="1:14" ht="15.75" x14ac:dyDescent="0.25">
      <c r="A20" s="63"/>
      <c r="B20" s="104" t="s">
        <v>60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</row>
    <row r="21" spans="1:14" ht="15.75" x14ac:dyDescent="0.25">
      <c r="A21" s="64"/>
      <c r="B21" s="64" t="s">
        <v>26</v>
      </c>
      <c r="C21" s="11">
        <f>C22+C23+C24+C25+C26+C27+C28</f>
        <v>10227</v>
      </c>
      <c r="D21" s="27">
        <f>D22+D23+D24+D25+D26+D27+D28</f>
        <v>444</v>
      </c>
      <c r="E21" s="27">
        <f t="shared" ref="E21:G21" si="9">E22+E23+E24</f>
        <v>0</v>
      </c>
      <c r="F21" s="27">
        <f t="shared" si="9"/>
        <v>0</v>
      </c>
      <c r="G21" s="27">
        <f t="shared" si="9"/>
        <v>0</v>
      </c>
      <c r="H21" s="27">
        <f>H22+H23+H24+H25+H26+H27+H28</f>
        <v>9</v>
      </c>
      <c r="I21" s="27">
        <f>I22+I23+I24+I25+I26+I27+I28</f>
        <v>9</v>
      </c>
      <c r="J21" s="11">
        <f t="shared" ref="J21:L21" si="10">SUM(J22:J28)</f>
        <v>0</v>
      </c>
      <c r="K21" s="11">
        <f t="shared" si="10"/>
        <v>0</v>
      </c>
      <c r="L21" s="11">
        <f t="shared" si="10"/>
        <v>0</v>
      </c>
      <c r="M21" s="11">
        <f>SUM(M22:M28)</f>
        <v>49095198.540000007</v>
      </c>
      <c r="N21" s="11">
        <f>SUM(N22:N28)</f>
        <v>49095198.540000007</v>
      </c>
    </row>
    <row r="22" spans="1:14" ht="47.25" x14ac:dyDescent="0.25">
      <c r="A22" s="63" t="s">
        <v>29</v>
      </c>
      <c r="B22" s="63" t="str">
        <f>B9</f>
        <v>Итого по городскому округу Анадырь</v>
      </c>
      <c r="C22" s="46">
        <v>4166.6000000000004</v>
      </c>
      <c r="D22" s="7">
        <v>275</v>
      </c>
      <c r="E22" s="7">
        <v>0</v>
      </c>
      <c r="F22" s="7">
        <v>0</v>
      </c>
      <c r="G22" s="7">
        <v>0</v>
      </c>
      <c r="H22" s="7">
        <v>2</v>
      </c>
      <c r="I22" s="63">
        <f>E22+F22+G22+H22</f>
        <v>2</v>
      </c>
      <c r="J22" s="46">
        <v>0</v>
      </c>
      <c r="K22" s="46">
        <v>0</v>
      </c>
      <c r="L22" s="65">
        <v>0</v>
      </c>
      <c r="M22" s="46">
        <f>'[1]прил 1 к 568 в ред.15.02'!L43</f>
        <v>6463400.5199999996</v>
      </c>
      <c r="N22" s="46">
        <f t="shared" ref="N22:N28" si="11">L22+M22</f>
        <v>6463400.5199999996</v>
      </c>
    </row>
    <row r="23" spans="1:14" ht="31.5" x14ac:dyDescent="0.25">
      <c r="A23" s="63" t="s">
        <v>33</v>
      </c>
      <c r="B23" s="63" t="str">
        <f t="shared" ref="B23:B28" si="12">B10</f>
        <v>Итого по городу Билибино</v>
      </c>
      <c r="C23" s="46">
        <v>2049</v>
      </c>
      <c r="D23" s="7">
        <v>38</v>
      </c>
      <c r="E23" s="7">
        <v>0</v>
      </c>
      <c r="F23" s="7">
        <v>0</v>
      </c>
      <c r="G23" s="7">
        <v>0</v>
      </c>
      <c r="H23" s="7">
        <v>2</v>
      </c>
      <c r="I23" s="63">
        <f t="shared" ref="I23:I28" si="13">E23+F23+G23+H23</f>
        <v>2</v>
      </c>
      <c r="J23" s="46">
        <v>0</v>
      </c>
      <c r="K23" s="46">
        <v>0</v>
      </c>
      <c r="L23" s="65">
        <v>0</v>
      </c>
      <c r="M23" s="46">
        <f>'[1]прил 1 к 568 в ред.15.02'!L44</f>
        <v>9166967.5999999996</v>
      </c>
      <c r="N23" s="46">
        <f t="shared" si="11"/>
        <v>9166967.5999999996</v>
      </c>
    </row>
    <row r="24" spans="1:14" ht="31.5" x14ac:dyDescent="0.25">
      <c r="A24" s="63" t="s">
        <v>42</v>
      </c>
      <c r="B24" s="63" t="str">
        <f t="shared" si="12"/>
        <v>Итого по городу Певек</v>
      </c>
      <c r="C24" s="46">
        <v>1377.1</v>
      </c>
      <c r="D24" s="7">
        <v>25</v>
      </c>
      <c r="E24" s="7">
        <v>0</v>
      </c>
      <c r="F24" s="7">
        <v>0</v>
      </c>
      <c r="G24" s="7">
        <v>0</v>
      </c>
      <c r="H24" s="7">
        <v>1</v>
      </c>
      <c r="I24" s="63">
        <f t="shared" si="13"/>
        <v>1</v>
      </c>
      <c r="J24" s="46">
        <v>0</v>
      </c>
      <c r="K24" s="46">
        <v>0</v>
      </c>
      <c r="L24" s="65">
        <v>0</v>
      </c>
      <c r="M24" s="46">
        <f>'[1]прил 1 к 568 в ред.15.02'!L45</f>
        <v>8724318.1999999993</v>
      </c>
      <c r="N24" s="46">
        <f t="shared" si="11"/>
        <v>8724318.1999999993</v>
      </c>
    </row>
    <row r="25" spans="1:14" ht="47.25" x14ac:dyDescent="0.25">
      <c r="A25" s="66" t="s">
        <v>44</v>
      </c>
      <c r="B25" s="63" t="str">
        <f t="shared" si="12"/>
        <v>Итого по поселку городского типа Провидения</v>
      </c>
      <c r="C25" s="46">
        <v>646.9</v>
      </c>
      <c r="D25" s="7">
        <v>8</v>
      </c>
      <c r="E25" s="7">
        <v>0</v>
      </c>
      <c r="F25" s="7">
        <v>0</v>
      </c>
      <c r="G25" s="7">
        <v>0</v>
      </c>
      <c r="H25" s="67">
        <v>1</v>
      </c>
      <c r="I25" s="63">
        <f t="shared" si="13"/>
        <v>1</v>
      </c>
      <c r="J25" s="46">
        <v>0</v>
      </c>
      <c r="K25" s="46">
        <v>0</v>
      </c>
      <c r="L25" s="65">
        <v>0</v>
      </c>
      <c r="M25" s="46">
        <f>'[1]прил 1 к 568 в ред.15.02'!L46</f>
        <v>2839080.6</v>
      </c>
      <c r="N25" s="46">
        <f t="shared" si="11"/>
        <v>2839080.6</v>
      </c>
    </row>
    <row r="26" spans="1:14" ht="47.25" x14ac:dyDescent="0.25">
      <c r="A26" s="66" t="s">
        <v>46</v>
      </c>
      <c r="B26" s="63" t="str">
        <f t="shared" si="12"/>
        <v>Итого по поселку городского типа Эгвекинот</v>
      </c>
      <c r="C26" s="46">
        <v>822.4</v>
      </c>
      <c r="D26" s="7">
        <v>17</v>
      </c>
      <c r="E26" s="7">
        <v>0</v>
      </c>
      <c r="F26" s="7">
        <v>0</v>
      </c>
      <c r="G26" s="7">
        <v>0</v>
      </c>
      <c r="H26" s="67">
        <v>1</v>
      </c>
      <c r="I26" s="63">
        <f t="shared" si="13"/>
        <v>1</v>
      </c>
      <c r="J26" s="46">
        <v>0</v>
      </c>
      <c r="K26" s="46">
        <v>0</v>
      </c>
      <c r="L26" s="65">
        <v>0</v>
      </c>
      <c r="M26" s="46">
        <f>'[1]прил 1 к 568 в ред.15.02'!L47</f>
        <v>6043146.5999999996</v>
      </c>
      <c r="N26" s="46">
        <f t="shared" si="11"/>
        <v>6043146.5999999996</v>
      </c>
    </row>
    <row r="27" spans="1:14" ht="31.5" x14ac:dyDescent="0.25">
      <c r="A27" s="66" t="s">
        <v>127</v>
      </c>
      <c r="B27" s="63" t="str">
        <f t="shared" si="12"/>
        <v>Итого по селькому поселению Лорино</v>
      </c>
      <c r="C27" s="46">
        <v>580.29999999999995</v>
      </c>
      <c r="D27" s="7">
        <v>49</v>
      </c>
      <c r="E27" s="7">
        <v>0</v>
      </c>
      <c r="F27" s="7">
        <v>0</v>
      </c>
      <c r="G27" s="7">
        <v>0</v>
      </c>
      <c r="H27" s="67">
        <v>1</v>
      </c>
      <c r="I27" s="63">
        <f t="shared" si="13"/>
        <v>1</v>
      </c>
      <c r="J27" s="46">
        <v>0</v>
      </c>
      <c r="K27" s="46">
        <v>0</v>
      </c>
      <c r="L27" s="65">
        <v>0</v>
      </c>
      <c r="M27" s="46">
        <f>'[1]прил 1 к 568 в ред.15.02'!L48</f>
        <v>3469252.06</v>
      </c>
      <c r="N27" s="46">
        <f t="shared" si="11"/>
        <v>3469252.06</v>
      </c>
    </row>
    <row r="28" spans="1:14" ht="47.25" x14ac:dyDescent="0.25">
      <c r="A28" s="66" t="s">
        <v>128</v>
      </c>
      <c r="B28" s="63" t="str">
        <f t="shared" si="12"/>
        <v>Итого по сельскому поселению Усть Белая</v>
      </c>
      <c r="C28" s="46">
        <v>584.70000000000005</v>
      </c>
      <c r="D28" s="7">
        <v>32</v>
      </c>
      <c r="E28" s="7">
        <v>0</v>
      </c>
      <c r="F28" s="7">
        <v>0</v>
      </c>
      <c r="G28" s="7">
        <v>0</v>
      </c>
      <c r="H28" s="67">
        <v>1</v>
      </c>
      <c r="I28" s="63">
        <f t="shared" si="13"/>
        <v>1</v>
      </c>
      <c r="J28" s="46">
        <v>0</v>
      </c>
      <c r="K28" s="46">
        <v>0</v>
      </c>
      <c r="L28" s="65">
        <v>0</v>
      </c>
      <c r="M28" s="46">
        <f>'прил 1 к 568 ред 20.06.'!L36</f>
        <v>12389032.960000001</v>
      </c>
      <c r="N28" s="46">
        <f t="shared" si="11"/>
        <v>12389032.960000001</v>
      </c>
    </row>
  </sheetData>
  <mergeCells count="11">
    <mergeCell ref="B16:N16"/>
    <mergeCell ref="B17:N17"/>
    <mergeCell ref="B20:N20"/>
    <mergeCell ref="A1:N1"/>
    <mergeCell ref="A2:N2"/>
    <mergeCell ref="A3:A5"/>
    <mergeCell ref="B3:B5"/>
    <mergeCell ref="C3:C4"/>
    <mergeCell ref="D3:D4"/>
    <mergeCell ref="E3:I3"/>
    <mergeCell ref="J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прил 1 к 568</vt:lpstr>
      <vt:lpstr>прил 2 к 568</vt:lpstr>
      <vt:lpstr>прил 1 к 568 ред 20.06.</vt:lpstr>
      <vt:lpstr>прил 2 к 568 в ред 20.06</vt:lpstr>
      <vt:lpstr>прил 3 к 568 в ред 20.06</vt:lpstr>
      <vt:lpstr>'прил 1 к 568 ред 20.06.'!Область_печати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САНЫЧ</dc:creator>
  <cp:lastModifiedBy>RO_GKH_2</cp:lastModifiedBy>
  <cp:lastPrinted>2016-04-19T05:20:31Z</cp:lastPrinted>
  <dcterms:created xsi:type="dcterms:W3CDTF">2016-02-14T09:22:32Z</dcterms:created>
  <dcterms:modified xsi:type="dcterms:W3CDTF">2017-01-19T01:59:57Z</dcterms:modified>
</cp:coreProperties>
</file>